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<sst xmlns="http://schemas.openxmlformats.org/spreadsheetml/2006/main" count="654" uniqueCount="112">
  <si>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</si>
  <si>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</si>
  <si>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</si>
  <si>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</si>
  <si>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</si>
  <si>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</si>
  <si>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</si>
  <si>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</si>
  <si>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</si>
  <si>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</si>
  <si>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</si>
  <si>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</si>
  <si>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</si>
  <si>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</si>
  <si>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</si>
  <si>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</si>
  <si>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</si>
  <si>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</si>
  <si>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</si>
  <si>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</si>
  <si>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ул. Ломоносова д.18</t>
  </si>
  <si>
    <t>ул. Урицкого д.68 корп.1</t>
  </si>
  <si>
    <t>1-й Банный пер. д.2</t>
  </si>
  <si>
    <t>2-5 этажные жилые дома</t>
  </si>
  <si>
    <t>ул. Володарского д.80</t>
  </si>
  <si>
    <t>ул. Выучейского д.88</t>
  </si>
  <si>
    <t>ул. Выучейского д.90</t>
  </si>
  <si>
    <t>ул. Выучейского д.94</t>
  </si>
  <si>
    <t>ул. Выучейского д.96</t>
  </si>
  <si>
    <t>ул. Выучейского д.92 кор.1</t>
  </si>
  <si>
    <t>ул. Выучейского д.76</t>
  </si>
  <si>
    <t>ул. Суфтина д.1</t>
  </si>
  <si>
    <t>ул. Суфтина д.3</t>
  </si>
  <si>
    <t>ул. Суфтина 1-проезд д.2</t>
  </si>
  <si>
    <t>ул. Суфтина 1-проезд д.5</t>
  </si>
  <si>
    <t>ул. Суфтина д.5</t>
  </si>
  <si>
    <t>ул. Суфтина д.13</t>
  </si>
  <si>
    <t>ул. Суфтина д.21</t>
  </si>
  <si>
    <t>ул. Суфтина д.29 кор.1</t>
  </si>
  <si>
    <t>ул. Коммунальная д.5</t>
  </si>
  <si>
    <t>ул. Котласская д.1</t>
  </si>
  <si>
    <t>ул. Котласская д.4</t>
  </si>
  <si>
    <t>ул. Котласская д.6</t>
  </si>
  <si>
    <t>пр. Ломоносова д. 67 кор.1</t>
  </si>
  <si>
    <t>пр. Ломоносова д. 65 кор.1</t>
  </si>
  <si>
    <t>пр. Новгородский д.4</t>
  </si>
  <si>
    <t>ул. Розы Люксембург д.28</t>
  </si>
  <si>
    <t>ул. Розы Люксембург д.54</t>
  </si>
  <si>
    <t>ул. Розы Люксембург д.60</t>
  </si>
  <si>
    <t>ул. Розы Люксембург д.56 кор.1</t>
  </si>
  <si>
    <t>ул. Розы Люксембург д.58 кор.1</t>
  </si>
  <si>
    <t>ул. Розы Люксембург д.63 кор.1</t>
  </si>
  <si>
    <t>ул. Розы Люксембург д.74 кор.1</t>
  </si>
  <si>
    <t>ул. Северодвинская д.5</t>
  </si>
  <si>
    <t>ул. Северодвинская д.75</t>
  </si>
  <si>
    <t>ул. Урицкого д.44</t>
  </si>
  <si>
    <t>пр. Ломоносова д.65</t>
  </si>
  <si>
    <t>ул. Выучейского д.94 кор.1</t>
  </si>
  <si>
    <t>ул. Суфтина 8 кор.1 д.88</t>
  </si>
  <si>
    <t>ул. Котласская  д.24 кор.1</t>
  </si>
  <si>
    <t>ул. Розы Люксембург д.46</t>
  </si>
  <si>
    <t>ул. Розы Люксембург д.56</t>
  </si>
  <si>
    <t>ул. Розы Люксембург д.58</t>
  </si>
  <si>
    <t>ул. Розы Люксембург д.73 кор.1</t>
  </si>
  <si>
    <t>ул. Северодвинская д.74</t>
  </si>
  <si>
    <t>ул. Северодвинская д.74 кор.1</t>
  </si>
  <si>
    <t>ул. Чумбарова Лучинского д.52</t>
  </si>
  <si>
    <t>ул. Шабалина д.13</t>
  </si>
  <si>
    <t>ул. Шабалина д.15</t>
  </si>
  <si>
    <t>ул. Серафимовича д.9</t>
  </si>
  <si>
    <t>ул. Чумбарова Лучинского д.5</t>
  </si>
  <si>
    <t>ул. Чумбарова Лучинского д.9</t>
  </si>
  <si>
    <t>ул. Чумбарова Лучинского д.16</t>
  </si>
  <si>
    <t>ул. Чумбарова Лучинского д.3</t>
  </si>
  <si>
    <t>ул. Выучейского д.60</t>
  </si>
  <si>
    <t>ул. Суфтина д.4</t>
  </si>
  <si>
    <t>ул.Котласская д.22</t>
  </si>
  <si>
    <t>пр. московский д.8 кор.1</t>
  </si>
  <si>
    <t>пр. московский д.1</t>
  </si>
  <si>
    <t>пр. Обводный канал д.15 кор.2</t>
  </si>
  <si>
    <t>пр. Обводный канал д.15 кор.5</t>
  </si>
  <si>
    <t>ул. Розы Люксембург д.70</t>
  </si>
  <si>
    <t>ул. Розы Люксембург д.71</t>
  </si>
  <si>
    <t>ул. Розы Люксембург д.70 кор.2</t>
  </si>
  <si>
    <t>пр. Советских Космонавтов д.84</t>
  </si>
  <si>
    <t>пр. Советских Космонавтов д.49 кор.1</t>
  </si>
  <si>
    <t>ул. Шабалина д.20</t>
  </si>
  <si>
    <t>ул. Розы Люксембург д.53</t>
  </si>
  <si>
    <t>ул. Романа Куликова д.32</t>
  </si>
  <si>
    <t>пр. Советских Космонавтов д.37 кор.3</t>
  </si>
  <si>
    <t>ул. Нагорная д.53</t>
  </si>
  <si>
    <t>ул. Володарского д.26</t>
  </si>
  <si>
    <t>ул. Котлаская д.2</t>
  </si>
  <si>
    <t>ул. Павла Усова д.7</t>
  </si>
  <si>
    <t>ул. Северодвинская д.67</t>
  </si>
  <si>
    <t>ул. Розы Люксембург д.55</t>
  </si>
  <si>
    <t>1 раз в 3года</t>
  </si>
  <si>
    <t>2. Окраска стен помещений общего пользования</t>
  </si>
  <si>
    <t>3. Усиление перекрытий</t>
  </si>
  <si>
    <t>4. Устранение протечек кровли</t>
  </si>
  <si>
    <t>5. Ремонт крылец</t>
  </si>
  <si>
    <t>6. Ремонт, замена внутридомовых электрических сетей</t>
  </si>
  <si>
    <t>7. Ремонт печей, в том числе топливной камеры, дымоходов, топочной арматуры</t>
  </si>
  <si>
    <t>Лот № 3 Ломоносовский  территориальный округ</t>
  </si>
  <si>
    <t>деревянные благоустроенные жилые дома с газоснабжением</t>
  </si>
  <si>
    <t>благоустроенные жилые дома без газоснабжения</t>
  </si>
  <si>
    <t>деревянные  жилые дома благоустроенные без центрального отопления</t>
  </si>
  <si>
    <t>деревянные  жилые дома благоустроенные без газоснабжения</t>
  </si>
  <si>
    <t>неблагоустроенные жилые дома</t>
  </si>
  <si>
    <t>деревянные жилые дома МВК</t>
  </si>
  <si>
    <t>1 раз в 3 года</t>
  </si>
  <si>
    <t>1 раз в  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</si>
</sst>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67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0" fillId="33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left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66" fontId="6" fillId="33" borderId="16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left" vertical="top"/>
    </xf>
    <xf numFmtId="2" fontId="3" fillId="0" borderId="11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165" fontId="3" fillId="33" borderId="18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4"/>
  <sheetViews>
    <sheetView tabSelected="1" zoomScale="80" zoomScaleNormal="80" zoomScaleSheetLayoutView="100" zoomScalePageLayoutView="34" workbookViewId="0" topLeftCell="A1">
      <pane xSplit="2" ySplit="13" topLeftCell="BO2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Z46" sqref="BZ46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4" width="10.625" style="30" customWidth="1"/>
    <col min="5" max="5" width="10.875" style="30" customWidth="1"/>
    <col min="6" max="77" width="10.00390625" style="30" customWidth="1"/>
    <col min="78" max="78" width="15.75390625" style="6" customWidth="1"/>
    <col min="79" max="16384" width="9.125" style="6" customWidth="1"/>
  </cols>
  <sheetData>
    <row r="1" spans="2:77" ht="15.75">
      <c r="B1" s="4"/>
      <c r="C1" s="27" t="s">
        <v>9</v>
      </c>
      <c r="D1" s="27"/>
      <c r="E1" s="22"/>
      <c r="F1" s="27"/>
      <c r="G1" s="22"/>
      <c r="H1" s="22"/>
      <c r="I1" s="27"/>
      <c r="J1" s="27"/>
      <c r="K1" s="22"/>
      <c r="L1" s="22"/>
      <c r="M1" s="27"/>
      <c r="N1" s="27"/>
      <c r="O1" s="22"/>
      <c r="P1" s="22"/>
      <c r="Q1" s="27"/>
      <c r="R1" s="27"/>
      <c r="S1" s="22"/>
      <c r="T1" s="22"/>
      <c r="U1" s="27"/>
      <c r="V1" s="22"/>
      <c r="W1" s="27"/>
      <c r="X1" s="22"/>
      <c r="Y1" s="22"/>
      <c r="Z1" s="27"/>
      <c r="AA1" s="27"/>
      <c r="AB1" s="22"/>
      <c r="AC1" s="22"/>
      <c r="AD1" s="27"/>
      <c r="AE1" s="27"/>
      <c r="AF1" s="22"/>
      <c r="AG1" s="22"/>
      <c r="AH1" s="27"/>
      <c r="AI1" s="27"/>
      <c r="AJ1" s="22"/>
      <c r="AK1" s="22"/>
      <c r="AL1" s="27"/>
      <c r="AM1" s="22"/>
      <c r="AN1" s="27"/>
      <c r="AO1" s="22"/>
      <c r="AP1" s="22"/>
      <c r="AQ1" s="27"/>
      <c r="AR1" s="27"/>
      <c r="AS1" s="22"/>
      <c r="AT1" s="22"/>
      <c r="AU1" s="27"/>
      <c r="AV1" s="27"/>
      <c r="AW1" s="22"/>
      <c r="AX1" s="22"/>
      <c r="AY1" s="27"/>
      <c r="AZ1" s="27"/>
      <c r="BA1" s="22"/>
      <c r="BB1" s="22"/>
      <c r="BC1" s="27"/>
      <c r="BD1" s="22"/>
      <c r="BE1" s="27"/>
      <c r="BF1" s="22"/>
      <c r="BG1" s="22"/>
      <c r="BH1" s="27"/>
      <c r="BI1" s="27"/>
      <c r="BJ1" s="22"/>
      <c r="BK1" s="22"/>
      <c r="BL1" s="27"/>
      <c r="BM1" s="27"/>
      <c r="BN1" s="22"/>
      <c r="BO1" s="22"/>
      <c r="BP1" s="27"/>
      <c r="BQ1" s="27"/>
      <c r="BR1" s="22"/>
      <c r="BS1" s="22"/>
      <c r="BT1" s="27"/>
      <c r="BU1" s="27"/>
      <c r="BV1" s="22"/>
      <c r="BW1" s="22"/>
      <c r="BX1" s="27"/>
      <c r="BY1" s="27"/>
    </row>
    <row r="2" spans="2:77" ht="15.75">
      <c r="B2" s="3"/>
      <c r="C2" s="28" t="s">
        <v>10</v>
      </c>
      <c r="D2" s="28"/>
      <c r="E2" s="22"/>
      <c r="F2" s="28"/>
      <c r="G2" s="22"/>
      <c r="H2" s="22"/>
      <c r="I2" s="28"/>
      <c r="J2" s="28"/>
      <c r="K2" s="22"/>
      <c r="L2" s="22"/>
      <c r="M2" s="28"/>
      <c r="N2" s="28"/>
      <c r="O2" s="22"/>
      <c r="P2" s="22"/>
      <c r="Q2" s="28"/>
      <c r="R2" s="28"/>
      <c r="S2" s="22"/>
      <c r="T2" s="22"/>
      <c r="U2" s="28"/>
      <c r="V2" s="22"/>
      <c r="W2" s="28"/>
      <c r="X2" s="22"/>
      <c r="Y2" s="22"/>
      <c r="Z2" s="28"/>
      <c r="AA2" s="28"/>
      <c r="AB2" s="22"/>
      <c r="AC2" s="22"/>
      <c r="AD2" s="28"/>
      <c r="AE2" s="28"/>
      <c r="AF2" s="22"/>
      <c r="AG2" s="22"/>
      <c r="AH2" s="28"/>
      <c r="AI2" s="28"/>
      <c r="AJ2" s="22"/>
      <c r="AK2" s="22"/>
      <c r="AL2" s="28"/>
      <c r="AM2" s="22"/>
      <c r="AN2" s="28"/>
      <c r="AO2" s="22"/>
      <c r="AP2" s="22"/>
      <c r="AQ2" s="28"/>
      <c r="AR2" s="28"/>
      <c r="AS2" s="22"/>
      <c r="AT2" s="22"/>
      <c r="AU2" s="28"/>
      <c r="AV2" s="28"/>
      <c r="AW2" s="22"/>
      <c r="AX2" s="22"/>
      <c r="AY2" s="28"/>
      <c r="AZ2" s="28"/>
      <c r="BA2" s="22"/>
      <c r="BB2" s="22"/>
      <c r="BC2" s="28"/>
      <c r="BD2" s="22"/>
      <c r="BE2" s="28"/>
      <c r="BF2" s="22"/>
      <c r="BG2" s="22"/>
      <c r="BH2" s="28"/>
      <c r="BI2" s="28"/>
      <c r="BJ2" s="22"/>
      <c r="BK2" s="22"/>
      <c r="BL2" s="28"/>
      <c r="BM2" s="28"/>
      <c r="BN2" s="22"/>
      <c r="BO2" s="22"/>
      <c r="BP2" s="28"/>
      <c r="BQ2" s="28"/>
      <c r="BR2" s="22"/>
      <c r="BS2" s="22"/>
      <c r="BT2" s="28"/>
      <c r="BU2" s="28"/>
      <c r="BV2" s="22"/>
      <c r="BW2" s="22"/>
      <c r="BX2" s="28"/>
      <c r="BY2" s="28"/>
    </row>
    <row r="3" spans="2:77" ht="15.75">
      <c r="B3" s="3"/>
      <c r="C3" s="28" t="s">
        <v>11</v>
      </c>
      <c r="D3" s="28"/>
      <c r="E3" s="22"/>
      <c r="F3" s="28"/>
      <c r="G3" s="22"/>
      <c r="H3" s="22"/>
      <c r="I3" s="28"/>
      <c r="J3" s="28"/>
      <c r="K3" s="22"/>
      <c r="L3" s="22"/>
      <c r="M3" s="28"/>
      <c r="N3" s="28"/>
      <c r="O3" s="22"/>
      <c r="P3" s="22"/>
      <c r="Q3" s="28"/>
      <c r="R3" s="28"/>
      <c r="S3" s="22"/>
      <c r="T3" s="22"/>
      <c r="U3" s="28"/>
      <c r="V3" s="22"/>
      <c r="W3" s="28"/>
      <c r="X3" s="22"/>
      <c r="Y3" s="22"/>
      <c r="Z3" s="28"/>
      <c r="AA3" s="28"/>
      <c r="AB3" s="22"/>
      <c r="AC3" s="22"/>
      <c r="AD3" s="28"/>
      <c r="AE3" s="28"/>
      <c r="AF3" s="22"/>
      <c r="AG3" s="22"/>
      <c r="AH3" s="28"/>
      <c r="AI3" s="28"/>
      <c r="AJ3" s="22"/>
      <c r="AK3" s="22"/>
      <c r="AL3" s="28"/>
      <c r="AM3" s="22"/>
      <c r="AN3" s="28"/>
      <c r="AO3" s="22"/>
      <c r="AP3" s="22"/>
      <c r="AQ3" s="28"/>
      <c r="AR3" s="28"/>
      <c r="AS3" s="22"/>
      <c r="AT3" s="22"/>
      <c r="AU3" s="28"/>
      <c r="AV3" s="28"/>
      <c r="AW3" s="22"/>
      <c r="AX3" s="22"/>
      <c r="AY3" s="28"/>
      <c r="AZ3" s="28"/>
      <c r="BA3" s="22"/>
      <c r="BB3" s="22"/>
      <c r="BC3" s="28"/>
      <c r="BD3" s="22"/>
      <c r="BE3" s="28"/>
      <c r="BF3" s="22"/>
      <c r="BG3" s="22"/>
      <c r="BH3" s="28"/>
      <c r="BI3" s="28"/>
      <c r="BJ3" s="22"/>
      <c r="BK3" s="22"/>
      <c r="BL3" s="28"/>
      <c r="BM3" s="28"/>
      <c r="BN3" s="22"/>
      <c r="BO3" s="22"/>
      <c r="BP3" s="28"/>
      <c r="BQ3" s="28"/>
      <c r="BR3" s="22"/>
      <c r="BS3" s="22"/>
      <c r="BT3" s="28"/>
      <c r="BU3" s="28"/>
      <c r="BV3" s="22"/>
      <c r="BW3" s="22"/>
      <c r="BX3" s="28"/>
      <c r="BY3" s="28"/>
    </row>
    <row r="4" spans="1:77" ht="14.25" customHeight="1">
      <c r="A4" s="7"/>
      <c r="B4" s="2"/>
      <c r="C4" s="29"/>
      <c r="D4" s="29"/>
      <c r="F4" s="29"/>
      <c r="I4" s="29"/>
      <c r="J4" s="29"/>
      <c r="M4" s="29"/>
      <c r="N4" s="29"/>
      <c r="Q4" s="29"/>
      <c r="R4" s="29"/>
      <c r="U4" s="29"/>
      <c r="W4" s="29"/>
      <c r="Z4" s="29"/>
      <c r="AA4" s="29"/>
      <c r="AD4" s="29"/>
      <c r="AE4" s="29"/>
      <c r="AH4" s="29"/>
      <c r="AI4" s="29"/>
      <c r="AL4" s="29"/>
      <c r="AN4" s="29"/>
      <c r="AQ4" s="29"/>
      <c r="AR4" s="29"/>
      <c r="AU4" s="29"/>
      <c r="AV4" s="29"/>
      <c r="AY4" s="29"/>
      <c r="AZ4" s="29"/>
      <c r="BC4" s="29"/>
      <c r="BE4" s="29"/>
      <c r="BH4" s="29"/>
      <c r="BI4" s="29"/>
      <c r="BL4" s="29"/>
      <c r="BM4" s="29"/>
      <c r="BP4" s="29"/>
      <c r="BQ4" s="29"/>
      <c r="BT4" s="29"/>
      <c r="BU4" s="29"/>
      <c r="BX4" s="29"/>
      <c r="BY4" s="29"/>
    </row>
    <row r="5" spans="1:77" s="8" customFormat="1" ht="30.75" customHeight="1">
      <c r="A5" s="92" t="s">
        <v>12</v>
      </c>
      <c r="B5" s="93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</row>
    <row r="6" spans="1:2" ht="18.75" customHeight="1">
      <c r="A6" s="94" t="s">
        <v>103</v>
      </c>
      <c r="B6" s="95"/>
    </row>
    <row r="7" spans="1:77" s="9" customFormat="1" ht="82.5" customHeight="1">
      <c r="A7" s="96" t="s">
        <v>7</v>
      </c>
      <c r="B7" s="96" t="s">
        <v>8</v>
      </c>
      <c r="C7" s="100" t="s">
        <v>23</v>
      </c>
      <c r="D7" s="101"/>
      <c r="E7" s="102"/>
      <c r="F7" s="97" t="s">
        <v>104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9"/>
      <c r="AM7" s="97" t="s">
        <v>105</v>
      </c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9"/>
      <c r="BD7" s="97" t="s">
        <v>106</v>
      </c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9"/>
      <c r="BQ7" s="97" t="s">
        <v>107</v>
      </c>
      <c r="BR7" s="98"/>
      <c r="BS7" s="99"/>
      <c r="BT7" s="32" t="s">
        <v>108</v>
      </c>
      <c r="BU7" s="97" t="s">
        <v>109</v>
      </c>
      <c r="BV7" s="98"/>
      <c r="BW7" s="98"/>
      <c r="BX7" s="98"/>
      <c r="BY7" s="99"/>
    </row>
    <row r="8" spans="1:77" s="26" customFormat="1" ht="48">
      <c r="A8" s="96"/>
      <c r="B8" s="96"/>
      <c r="C8" s="33" t="s">
        <v>20</v>
      </c>
      <c r="D8" s="34" t="s">
        <v>21</v>
      </c>
      <c r="E8" s="34" t="s">
        <v>22</v>
      </c>
      <c r="F8" s="33" t="s">
        <v>24</v>
      </c>
      <c r="G8" s="33" t="s">
        <v>25</v>
      </c>
      <c r="H8" s="33" t="s">
        <v>26</v>
      </c>
      <c r="I8" s="33" t="s">
        <v>27</v>
      </c>
      <c r="J8" s="33" t="s">
        <v>28</v>
      </c>
      <c r="K8" s="33" t="s">
        <v>29</v>
      </c>
      <c r="L8" s="33" t="s">
        <v>30</v>
      </c>
      <c r="M8" s="33" t="s">
        <v>31</v>
      </c>
      <c r="N8" s="33" t="s">
        <v>32</v>
      </c>
      <c r="O8" s="33" t="s">
        <v>33</v>
      </c>
      <c r="P8" s="33" t="s">
        <v>34</v>
      </c>
      <c r="Q8" s="33" t="s">
        <v>35</v>
      </c>
      <c r="R8" s="33" t="s">
        <v>36</v>
      </c>
      <c r="S8" s="33" t="s">
        <v>37</v>
      </c>
      <c r="T8" s="33" t="s">
        <v>38</v>
      </c>
      <c r="U8" s="33" t="s">
        <v>39</v>
      </c>
      <c r="V8" s="33" t="s">
        <v>40</v>
      </c>
      <c r="W8" s="33" t="s">
        <v>41</v>
      </c>
      <c r="X8" s="33" t="s">
        <v>42</v>
      </c>
      <c r="Y8" s="33" t="s">
        <v>43</v>
      </c>
      <c r="Z8" s="33" t="s">
        <v>44</v>
      </c>
      <c r="AA8" s="33" t="s">
        <v>45</v>
      </c>
      <c r="AB8" s="33" t="s">
        <v>46</v>
      </c>
      <c r="AC8" s="33" t="s">
        <v>47</v>
      </c>
      <c r="AD8" s="33" t="s">
        <v>48</v>
      </c>
      <c r="AE8" s="33" t="s">
        <v>49</v>
      </c>
      <c r="AF8" s="33" t="s">
        <v>50</v>
      </c>
      <c r="AG8" s="33" t="s">
        <v>51</v>
      </c>
      <c r="AH8" s="33" t="s">
        <v>52</v>
      </c>
      <c r="AI8" s="33" t="s">
        <v>53</v>
      </c>
      <c r="AJ8" s="33" t="s">
        <v>54</v>
      </c>
      <c r="AK8" s="33" t="s">
        <v>55</v>
      </c>
      <c r="AL8" s="33" t="s">
        <v>56</v>
      </c>
      <c r="AM8" s="33" t="s">
        <v>57</v>
      </c>
      <c r="AN8" s="33" t="s">
        <v>58</v>
      </c>
      <c r="AO8" s="33" t="s">
        <v>59</v>
      </c>
      <c r="AP8" s="33" t="s">
        <v>60</v>
      </c>
      <c r="AQ8" s="33" t="s">
        <v>61</v>
      </c>
      <c r="AR8" s="33" t="s">
        <v>62</v>
      </c>
      <c r="AS8" s="33" t="s">
        <v>63</v>
      </c>
      <c r="AT8" s="33" t="s">
        <v>64</v>
      </c>
      <c r="AU8" s="33" t="s">
        <v>65</v>
      </c>
      <c r="AV8" s="33" t="s">
        <v>66</v>
      </c>
      <c r="AW8" s="33" t="s">
        <v>67</v>
      </c>
      <c r="AX8" s="33" t="s">
        <v>68</v>
      </c>
      <c r="AY8" s="33" t="s">
        <v>69</v>
      </c>
      <c r="AZ8" s="33" t="s">
        <v>70</v>
      </c>
      <c r="BA8" s="33" t="s">
        <v>71</v>
      </c>
      <c r="BB8" s="33" t="s">
        <v>72</v>
      </c>
      <c r="BC8" s="33" t="s">
        <v>73</v>
      </c>
      <c r="BD8" s="35" t="s">
        <v>74</v>
      </c>
      <c r="BE8" s="35" t="s">
        <v>75</v>
      </c>
      <c r="BF8" s="35" t="s">
        <v>76</v>
      </c>
      <c r="BG8" s="35" t="s">
        <v>77</v>
      </c>
      <c r="BH8" s="35" t="s">
        <v>78</v>
      </c>
      <c r="BI8" s="35" t="s">
        <v>79</v>
      </c>
      <c r="BJ8" s="35" t="s">
        <v>80</v>
      </c>
      <c r="BK8" s="33" t="s">
        <v>81</v>
      </c>
      <c r="BL8" s="33" t="s">
        <v>82</v>
      </c>
      <c r="BM8" s="33" t="s">
        <v>83</v>
      </c>
      <c r="BN8" s="33" t="s">
        <v>84</v>
      </c>
      <c r="BO8" s="33" t="s">
        <v>85</v>
      </c>
      <c r="BP8" s="35" t="s">
        <v>86</v>
      </c>
      <c r="BQ8" s="33" t="s">
        <v>87</v>
      </c>
      <c r="BR8" s="36" t="s">
        <v>88</v>
      </c>
      <c r="BS8" s="33" t="s">
        <v>89</v>
      </c>
      <c r="BT8" s="35" t="s">
        <v>90</v>
      </c>
      <c r="BU8" s="35" t="s">
        <v>91</v>
      </c>
      <c r="BV8" s="35" t="s">
        <v>92</v>
      </c>
      <c r="BW8" s="35" t="s">
        <v>93</v>
      </c>
      <c r="BX8" s="35" t="s">
        <v>94</v>
      </c>
      <c r="BY8" s="35" t="s">
        <v>95</v>
      </c>
    </row>
    <row r="9" spans="1:77" ht="14.25" customHeight="1">
      <c r="A9" s="1"/>
      <c r="B9" s="1"/>
      <c r="C9" s="37"/>
      <c r="D9" s="37"/>
      <c r="E9" s="38"/>
      <c r="F9" s="38"/>
      <c r="G9" s="37"/>
      <c r="H9" s="38"/>
      <c r="I9" s="37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38"/>
      <c r="W9" s="38"/>
      <c r="X9" s="37"/>
      <c r="Y9" s="38"/>
      <c r="Z9" s="37"/>
      <c r="AA9" s="38"/>
      <c r="AB9" s="37"/>
      <c r="AC9" s="38"/>
      <c r="AD9" s="37"/>
      <c r="AE9" s="38"/>
      <c r="AF9" s="37"/>
      <c r="AG9" s="38"/>
      <c r="AH9" s="37"/>
      <c r="AI9" s="38"/>
      <c r="AJ9" s="37"/>
      <c r="AK9" s="38"/>
      <c r="AL9" s="37"/>
      <c r="AM9" s="38"/>
      <c r="AN9" s="38"/>
      <c r="AO9" s="37"/>
      <c r="AP9" s="38"/>
      <c r="AQ9" s="37"/>
      <c r="AR9" s="38"/>
      <c r="AS9" s="37"/>
      <c r="AT9" s="38"/>
      <c r="AU9" s="37"/>
      <c r="AV9" s="38"/>
      <c r="AW9" s="37"/>
      <c r="AX9" s="38"/>
      <c r="AY9" s="37"/>
      <c r="AZ9" s="38"/>
      <c r="BA9" s="37"/>
      <c r="BB9" s="38"/>
      <c r="BC9" s="37"/>
      <c r="BD9" s="38"/>
      <c r="BE9" s="38"/>
      <c r="BF9" s="37"/>
      <c r="BG9" s="38"/>
      <c r="BH9" s="37"/>
      <c r="BI9" s="38"/>
      <c r="BJ9" s="37"/>
      <c r="BK9" s="38"/>
      <c r="BL9" s="37"/>
      <c r="BM9" s="38"/>
      <c r="BN9" s="37"/>
      <c r="BO9" s="38"/>
      <c r="BP9" s="37"/>
      <c r="BQ9" s="38"/>
      <c r="BR9" s="37"/>
      <c r="BS9" s="38"/>
      <c r="BT9" s="37"/>
      <c r="BU9" s="38"/>
      <c r="BV9" s="37"/>
      <c r="BW9" s="38"/>
      <c r="BX9" s="37"/>
      <c r="BY9" s="37"/>
    </row>
    <row r="10" spans="1:77" ht="14.25" customHeight="1">
      <c r="A10" s="1"/>
      <c r="B10" s="1" t="s">
        <v>13</v>
      </c>
      <c r="C10" s="39">
        <v>3000.1</v>
      </c>
      <c r="D10" s="39">
        <v>3941.7</v>
      </c>
      <c r="E10" s="39">
        <v>2843.5</v>
      </c>
      <c r="F10" s="39">
        <v>504.3</v>
      </c>
      <c r="G10" s="39">
        <v>490.1</v>
      </c>
      <c r="H10" s="39">
        <v>515</v>
      </c>
      <c r="I10" s="39">
        <v>503.9</v>
      </c>
      <c r="J10" s="39">
        <v>512.5</v>
      </c>
      <c r="K10" s="39">
        <v>513.4</v>
      </c>
      <c r="L10" s="39">
        <v>412.3</v>
      </c>
      <c r="M10" s="39">
        <v>513.7</v>
      </c>
      <c r="N10" s="39">
        <v>518.6</v>
      </c>
      <c r="O10" s="39">
        <v>426.8</v>
      </c>
      <c r="P10" s="39">
        <v>486.5</v>
      </c>
      <c r="Q10" s="39">
        <v>512.6</v>
      </c>
      <c r="R10" s="39">
        <v>567.9</v>
      </c>
      <c r="S10" s="39">
        <v>509.8</v>
      </c>
      <c r="T10" s="39">
        <v>502.3</v>
      </c>
      <c r="U10" s="39">
        <v>619.7</v>
      </c>
      <c r="V10" s="39">
        <v>499.3</v>
      </c>
      <c r="W10" s="39">
        <v>509.8</v>
      </c>
      <c r="X10" s="39">
        <v>496.4</v>
      </c>
      <c r="Y10" s="39">
        <v>228.3</v>
      </c>
      <c r="Z10" s="39">
        <v>114.1</v>
      </c>
      <c r="AA10" s="39">
        <v>589.8</v>
      </c>
      <c r="AB10" s="39">
        <v>729.3</v>
      </c>
      <c r="AC10" s="39">
        <v>514.2</v>
      </c>
      <c r="AD10" s="39">
        <v>511.5</v>
      </c>
      <c r="AE10" s="39">
        <v>428.3</v>
      </c>
      <c r="AF10" s="39">
        <v>429.3</v>
      </c>
      <c r="AG10" s="39">
        <v>853.3</v>
      </c>
      <c r="AH10" s="39">
        <v>727.8</v>
      </c>
      <c r="AI10" s="39">
        <v>544.2</v>
      </c>
      <c r="AJ10" s="39">
        <v>422.6</v>
      </c>
      <c r="AK10" s="39">
        <v>1024.9</v>
      </c>
      <c r="AL10" s="39">
        <v>236.6</v>
      </c>
      <c r="AM10" s="39">
        <v>512.5</v>
      </c>
      <c r="AN10" s="39">
        <v>508.5</v>
      </c>
      <c r="AO10" s="39">
        <v>526.1</v>
      </c>
      <c r="AP10" s="39">
        <v>681.2</v>
      </c>
      <c r="AQ10" s="39">
        <v>514.6</v>
      </c>
      <c r="AR10" s="39">
        <v>499.5</v>
      </c>
      <c r="AS10" s="39">
        <v>541.5</v>
      </c>
      <c r="AT10" s="39">
        <v>516.9</v>
      </c>
      <c r="AU10" s="39">
        <v>504.7</v>
      </c>
      <c r="AV10" s="39">
        <v>624.3</v>
      </c>
      <c r="AW10" s="39">
        <v>472.1</v>
      </c>
      <c r="AX10" s="39">
        <v>480.3</v>
      </c>
      <c r="AY10" s="39">
        <v>349.9</v>
      </c>
      <c r="AZ10" s="39">
        <v>318.6</v>
      </c>
      <c r="BA10" s="39">
        <v>307.7</v>
      </c>
      <c r="BB10" s="39">
        <v>431</v>
      </c>
      <c r="BC10" s="39">
        <v>228.3</v>
      </c>
      <c r="BD10" s="40">
        <v>375.6</v>
      </c>
      <c r="BE10" s="40">
        <v>340.8</v>
      </c>
      <c r="BF10" s="40">
        <v>486.1</v>
      </c>
      <c r="BG10" s="40">
        <v>335.6</v>
      </c>
      <c r="BH10" s="40">
        <v>338.4</v>
      </c>
      <c r="BI10" s="40">
        <v>738.8</v>
      </c>
      <c r="BJ10" s="40">
        <v>382.1</v>
      </c>
      <c r="BK10" s="40">
        <v>729.8</v>
      </c>
      <c r="BL10" s="40">
        <v>508.5</v>
      </c>
      <c r="BM10" s="40">
        <v>413.1</v>
      </c>
      <c r="BN10" s="40">
        <v>479.9</v>
      </c>
      <c r="BO10" s="40">
        <v>331</v>
      </c>
      <c r="BP10" s="40">
        <v>343.1</v>
      </c>
      <c r="BQ10" s="39">
        <v>842.4</v>
      </c>
      <c r="BR10" s="39">
        <v>339.5</v>
      </c>
      <c r="BS10" s="39">
        <v>560.2</v>
      </c>
      <c r="BT10" s="39">
        <v>96.6</v>
      </c>
      <c r="BU10" s="39">
        <v>1202.1</v>
      </c>
      <c r="BV10" s="39">
        <v>516.4</v>
      </c>
      <c r="BW10" s="39">
        <v>527.1</v>
      </c>
      <c r="BX10" s="39">
        <v>411.2</v>
      </c>
      <c r="BY10" s="39">
        <v>1064.4</v>
      </c>
    </row>
    <row r="11" spans="1:77" ht="14.25" customHeight="1" thickBot="1">
      <c r="A11" s="1"/>
      <c r="B11" s="5" t="s">
        <v>14</v>
      </c>
      <c r="C11" s="39">
        <v>3000.1</v>
      </c>
      <c r="D11" s="39">
        <v>3941.7</v>
      </c>
      <c r="E11" s="39">
        <v>2843.5</v>
      </c>
      <c r="F11" s="39">
        <v>504.3</v>
      </c>
      <c r="G11" s="39">
        <v>490.1</v>
      </c>
      <c r="H11" s="39">
        <v>515</v>
      </c>
      <c r="I11" s="39">
        <v>503.9</v>
      </c>
      <c r="J11" s="39">
        <v>512.5</v>
      </c>
      <c r="K11" s="39">
        <v>513.4</v>
      </c>
      <c r="L11" s="39">
        <v>412.3</v>
      </c>
      <c r="M11" s="39">
        <v>513.7</v>
      </c>
      <c r="N11" s="39">
        <v>518.6</v>
      </c>
      <c r="O11" s="39">
        <v>426.8</v>
      </c>
      <c r="P11" s="39">
        <v>486.5</v>
      </c>
      <c r="Q11" s="39">
        <v>512.6</v>
      </c>
      <c r="R11" s="39">
        <v>567.9</v>
      </c>
      <c r="S11" s="39">
        <v>509.8</v>
      </c>
      <c r="T11" s="39">
        <v>502.3</v>
      </c>
      <c r="U11" s="39">
        <v>619.7</v>
      </c>
      <c r="V11" s="39">
        <v>499.3</v>
      </c>
      <c r="W11" s="39">
        <v>509.8</v>
      </c>
      <c r="X11" s="39">
        <v>496.4</v>
      </c>
      <c r="Y11" s="39">
        <v>228.3</v>
      </c>
      <c r="Z11" s="39">
        <v>114.1</v>
      </c>
      <c r="AA11" s="39">
        <v>589.8</v>
      </c>
      <c r="AB11" s="39">
        <v>729.3</v>
      </c>
      <c r="AC11" s="39">
        <v>514.2</v>
      </c>
      <c r="AD11" s="39">
        <v>511.5</v>
      </c>
      <c r="AE11" s="39">
        <v>428.3</v>
      </c>
      <c r="AF11" s="39">
        <v>429.3</v>
      </c>
      <c r="AG11" s="39">
        <v>853.3</v>
      </c>
      <c r="AH11" s="39">
        <v>727.8</v>
      </c>
      <c r="AI11" s="39">
        <v>544.2</v>
      </c>
      <c r="AJ11" s="39">
        <v>422.6</v>
      </c>
      <c r="AK11" s="39">
        <v>1024.9</v>
      </c>
      <c r="AL11" s="39">
        <v>236.6</v>
      </c>
      <c r="AM11" s="39">
        <v>512.5</v>
      </c>
      <c r="AN11" s="39">
        <v>508.5</v>
      </c>
      <c r="AO11" s="39">
        <v>526.1</v>
      </c>
      <c r="AP11" s="39">
        <v>681.2</v>
      </c>
      <c r="AQ11" s="39">
        <v>514.6</v>
      </c>
      <c r="AR11" s="39">
        <v>499.5</v>
      </c>
      <c r="AS11" s="39">
        <v>541.5</v>
      </c>
      <c r="AT11" s="39">
        <v>516.9</v>
      </c>
      <c r="AU11" s="39">
        <v>504.7</v>
      </c>
      <c r="AV11" s="39">
        <v>624.3</v>
      </c>
      <c r="AW11" s="39">
        <v>472.1</v>
      </c>
      <c r="AX11" s="39">
        <v>480.3</v>
      </c>
      <c r="AY11" s="39">
        <v>349.9</v>
      </c>
      <c r="AZ11" s="39">
        <v>318.6</v>
      </c>
      <c r="BA11" s="39">
        <v>307.7</v>
      </c>
      <c r="BB11" s="39">
        <v>431</v>
      </c>
      <c r="BC11" s="39">
        <v>228.3</v>
      </c>
      <c r="BD11" s="40">
        <v>375.6</v>
      </c>
      <c r="BE11" s="40">
        <v>340.8</v>
      </c>
      <c r="BF11" s="40">
        <v>486.1</v>
      </c>
      <c r="BG11" s="40">
        <v>335.6</v>
      </c>
      <c r="BH11" s="40">
        <v>338.4</v>
      </c>
      <c r="BI11" s="40">
        <v>738.8</v>
      </c>
      <c r="BJ11" s="40">
        <v>382.1</v>
      </c>
      <c r="BK11" s="40">
        <v>729.8</v>
      </c>
      <c r="BL11" s="40">
        <v>508.5</v>
      </c>
      <c r="BM11" s="40">
        <v>413.1</v>
      </c>
      <c r="BN11" s="40">
        <v>479.9</v>
      </c>
      <c r="BO11" s="40">
        <v>331</v>
      </c>
      <c r="BP11" s="40">
        <v>343.1</v>
      </c>
      <c r="BQ11" s="39">
        <v>842.4</v>
      </c>
      <c r="BR11" s="39">
        <v>339.5</v>
      </c>
      <c r="BS11" s="39">
        <v>560.2</v>
      </c>
      <c r="BT11" s="39">
        <v>96.6</v>
      </c>
      <c r="BU11" s="39">
        <v>1202.1</v>
      </c>
      <c r="BV11" s="39">
        <v>516.4</v>
      </c>
      <c r="BW11" s="39">
        <v>527.1</v>
      </c>
      <c r="BX11" s="39">
        <v>411.2</v>
      </c>
      <c r="BY11" s="39">
        <v>411.2</v>
      </c>
    </row>
    <row r="12" spans="1:77" ht="13.5" customHeight="1" thickTop="1">
      <c r="A12" s="89" t="s">
        <v>6</v>
      </c>
      <c r="B12" s="15" t="s">
        <v>3</v>
      </c>
      <c r="C12" s="41">
        <v>0</v>
      </c>
      <c r="D12" s="41">
        <v>0</v>
      </c>
      <c r="E12" s="41">
        <v>0</v>
      </c>
      <c r="F12" s="41">
        <f>F11*30%/100</f>
        <v>1.5129</v>
      </c>
      <c r="G12" s="41">
        <f>G11*45%/100</f>
        <v>2.2054500000000004</v>
      </c>
      <c r="H12" s="41">
        <f>H11*45%/100</f>
        <v>2.3175</v>
      </c>
      <c r="I12" s="42">
        <f>I11*10%/100</f>
        <v>0.5039</v>
      </c>
      <c r="J12" s="41">
        <f>J11*30%/100</f>
        <v>1.5375</v>
      </c>
      <c r="K12" s="41">
        <f>K11*45%/100</f>
        <v>2.3103</v>
      </c>
      <c r="L12" s="41">
        <f>L11*45%/100</f>
        <v>1.85535</v>
      </c>
      <c r="M12" s="42">
        <f>M11*10%/100</f>
        <v>0.5137</v>
      </c>
      <c r="N12" s="41">
        <f>N11*30%/100</f>
        <v>1.5558</v>
      </c>
      <c r="O12" s="41">
        <f>O11*45%/100</f>
        <v>1.9206</v>
      </c>
      <c r="P12" s="41">
        <f>P11*45%/100</f>
        <v>2.18925</v>
      </c>
      <c r="Q12" s="42">
        <f>Q11*10%/100</f>
        <v>0.5126000000000001</v>
      </c>
      <c r="R12" s="41">
        <f>R11*30%/100</f>
        <v>1.7036999999999998</v>
      </c>
      <c r="S12" s="41">
        <f>S11*45%/100</f>
        <v>2.2941</v>
      </c>
      <c r="T12" s="41">
        <f>T11*45%/100</f>
        <v>2.26035</v>
      </c>
      <c r="U12" s="42">
        <f>U11*10%/100</f>
        <v>0.6197</v>
      </c>
      <c r="V12" s="41">
        <f>V11*45%/100</f>
        <v>2.2468500000000002</v>
      </c>
      <c r="W12" s="41">
        <f>W11*30%/100</f>
        <v>1.5293999999999999</v>
      </c>
      <c r="X12" s="41">
        <f>X11*45%/100</f>
        <v>2.2338</v>
      </c>
      <c r="Y12" s="41">
        <f>Y11*45%/100</f>
        <v>1.0273500000000002</v>
      </c>
      <c r="Z12" s="42">
        <f>Z11*10%/100</f>
        <v>0.11410000000000001</v>
      </c>
      <c r="AA12" s="41">
        <f>AA11*30%/100</f>
        <v>1.7693999999999996</v>
      </c>
      <c r="AB12" s="41">
        <f>AB11*45%/100</f>
        <v>3.28185</v>
      </c>
      <c r="AC12" s="41">
        <f>AC11*45%/100</f>
        <v>2.3139000000000003</v>
      </c>
      <c r="AD12" s="42">
        <f>AD11*10%/100</f>
        <v>0.5115000000000001</v>
      </c>
      <c r="AE12" s="41">
        <f>AE11*30%/100</f>
        <v>1.2849000000000002</v>
      </c>
      <c r="AF12" s="41">
        <f>AF11*45%/100</f>
        <v>1.93185</v>
      </c>
      <c r="AG12" s="41">
        <f>AG11*45%/100</f>
        <v>3.83985</v>
      </c>
      <c r="AH12" s="42">
        <f>AH11*10%/100</f>
        <v>0.7278</v>
      </c>
      <c r="AI12" s="41">
        <f>AI11*30%/100</f>
        <v>1.6326000000000003</v>
      </c>
      <c r="AJ12" s="41">
        <f>AJ11*45%/100</f>
        <v>1.9017000000000002</v>
      </c>
      <c r="AK12" s="41">
        <f>AK11*45%/100</f>
        <v>4.61205</v>
      </c>
      <c r="AL12" s="42">
        <f>AL11*10%/100</f>
        <v>0.2366</v>
      </c>
      <c r="AM12" s="41">
        <f>AM11*45%/100</f>
        <v>2.30625</v>
      </c>
      <c r="AN12" s="41">
        <f>AN11*30%/100</f>
        <v>1.5254999999999999</v>
      </c>
      <c r="AO12" s="41">
        <f>AO11*45%/100</f>
        <v>2.36745</v>
      </c>
      <c r="AP12" s="41">
        <f>AP11*45%/100</f>
        <v>3.0654000000000003</v>
      </c>
      <c r="AQ12" s="42">
        <f>AQ11*10%/100</f>
        <v>0.5146000000000001</v>
      </c>
      <c r="AR12" s="41">
        <f>AR11*30%/100</f>
        <v>1.4985</v>
      </c>
      <c r="AS12" s="41">
        <f>AS11*45%/100</f>
        <v>2.43675</v>
      </c>
      <c r="AT12" s="41">
        <f>AT11*45%/100</f>
        <v>2.32605</v>
      </c>
      <c r="AU12" s="42">
        <f>AU11*10%/100</f>
        <v>0.5047</v>
      </c>
      <c r="AV12" s="41">
        <f>AV11*30%/100</f>
        <v>1.8729</v>
      </c>
      <c r="AW12" s="41">
        <f>AW11*45%/100</f>
        <v>2.1244500000000004</v>
      </c>
      <c r="AX12" s="41">
        <f>AX11*45%/100</f>
        <v>2.16135</v>
      </c>
      <c r="AY12" s="42">
        <f>AY11*10%/100</f>
        <v>0.34990000000000004</v>
      </c>
      <c r="AZ12" s="41">
        <f>AZ11*30%/100</f>
        <v>0.9558</v>
      </c>
      <c r="BA12" s="41">
        <f>BA11*45%/100</f>
        <v>1.38465</v>
      </c>
      <c r="BB12" s="41">
        <f>BB11*45%/100</f>
        <v>1.9395000000000002</v>
      </c>
      <c r="BC12" s="42">
        <f>BC11*10%/100</f>
        <v>0.22830000000000003</v>
      </c>
      <c r="BD12" s="41">
        <f>BD11*45%/100</f>
        <v>1.6902000000000001</v>
      </c>
      <c r="BE12" s="41">
        <f>BE11*30%/100</f>
        <v>1.0224</v>
      </c>
      <c r="BF12" s="41">
        <f>BF11*45%/100</f>
        <v>2.18745</v>
      </c>
      <c r="BG12" s="41">
        <f>BG11*45%/100</f>
        <v>1.5102000000000002</v>
      </c>
      <c r="BH12" s="42">
        <f>BH11*10%/100</f>
        <v>0.3384</v>
      </c>
      <c r="BI12" s="41">
        <f>BI11*30%/100</f>
        <v>2.2163999999999997</v>
      </c>
      <c r="BJ12" s="41">
        <f>BJ11*45%/100</f>
        <v>1.7194500000000001</v>
      </c>
      <c r="BK12" s="41">
        <f>BK11*45%/100</f>
        <v>3.2840999999999996</v>
      </c>
      <c r="BL12" s="42">
        <f>BL11*10%/100</f>
        <v>0.5085000000000001</v>
      </c>
      <c r="BM12" s="41">
        <f>BM11*30%/100</f>
        <v>1.2393</v>
      </c>
      <c r="BN12" s="41">
        <f>BN11*45%/100</f>
        <v>2.15955</v>
      </c>
      <c r="BO12" s="41">
        <f>BO11*45%/100</f>
        <v>1.4895000000000003</v>
      </c>
      <c r="BP12" s="42">
        <f>BP11*10%/100</f>
        <v>0.3431</v>
      </c>
      <c r="BQ12" s="41">
        <f>BQ11*30%/100</f>
        <v>2.5271999999999997</v>
      </c>
      <c r="BR12" s="41">
        <f>BR11*45%/100</f>
        <v>1.5277500000000002</v>
      </c>
      <c r="BS12" s="41">
        <f>BS11*45%/100</f>
        <v>2.5209</v>
      </c>
      <c r="BT12" s="42">
        <f>BT11*10%/100</f>
        <v>0.0966</v>
      </c>
      <c r="BU12" s="41">
        <f>BU11*30%/100</f>
        <v>3.606299999999999</v>
      </c>
      <c r="BV12" s="41">
        <f>BV11*45%/100</f>
        <v>2.3238</v>
      </c>
      <c r="BW12" s="41">
        <f>BW11*45%/100</f>
        <v>2.37195</v>
      </c>
      <c r="BX12" s="42">
        <f>BX11*10%/100</f>
        <v>0.41120000000000007</v>
      </c>
      <c r="BY12" s="42">
        <f>BY11*10%/100</f>
        <v>0.41120000000000007</v>
      </c>
    </row>
    <row r="13" spans="1:77" s="8" customFormat="1" ht="16.5" customHeight="1">
      <c r="A13" s="90"/>
      <c r="B13" s="12" t="s">
        <v>17</v>
      </c>
      <c r="C13" s="43">
        <v>0</v>
      </c>
      <c r="D13" s="43">
        <f aca="true" t="shared" si="0" ref="D13:I13">1007.68*D12</f>
        <v>0</v>
      </c>
      <c r="E13" s="43">
        <f t="shared" si="0"/>
        <v>0</v>
      </c>
      <c r="F13" s="43">
        <f t="shared" si="0"/>
        <v>1524.5190719999998</v>
      </c>
      <c r="G13" s="43">
        <f t="shared" si="0"/>
        <v>2222.3878560000003</v>
      </c>
      <c r="H13" s="43">
        <f t="shared" si="0"/>
        <v>2335.2983999999997</v>
      </c>
      <c r="I13" s="44">
        <f t="shared" si="0"/>
        <v>507.769952</v>
      </c>
      <c r="J13" s="43">
        <f aca="true" t="shared" si="1" ref="J13:AO13">1007.68*J12</f>
        <v>1549.308</v>
      </c>
      <c r="K13" s="43">
        <f t="shared" si="1"/>
        <v>2328.043104</v>
      </c>
      <c r="L13" s="43">
        <f t="shared" si="1"/>
        <v>1869.599088</v>
      </c>
      <c r="M13" s="44">
        <f t="shared" si="1"/>
        <v>517.645216</v>
      </c>
      <c r="N13" s="43">
        <f t="shared" si="1"/>
        <v>1567.748544</v>
      </c>
      <c r="O13" s="43">
        <f t="shared" si="1"/>
        <v>1935.350208</v>
      </c>
      <c r="P13" s="43">
        <f t="shared" si="1"/>
        <v>2206.06344</v>
      </c>
      <c r="Q13" s="44">
        <f t="shared" si="1"/>
        <v>516.536768</v>
      </c>
      <c r="R13" s="43">
        <f t="shared" si="1"/>
        <v>1716.7844159999997</v>
      </c>
      <c r="S13" s="43">
        <f t="shared" si="1"/>
        <v>2311.7186879999995</v>
      </c>
      <c r="T13" s="43">
        <f t="shared" si="1"/>
        <v>2277.709488</v>
      </c>
      <c r="U13" s="44">
        <f t="shared" si="1"/>
        <v>624.459296</v>
      </c>
      <c r="V13" s="43">
        <f t="shared" si="1"/>
        <v>2264.1058080000003</v>
      </c>
      <c r="W13" s="43">
        <f t="shared" si="1"/>
        <v>1541.1457919999998</v>
      </c>
      <c r="X13" s="43">
        <f t="shared" si="1"/>
        <v>2250.955584</v>
      </c>
      <c r="Y13" s="43">
        <f t="shared" si="1"/>
        <v>1035.2400480000001</v>
      </c>
      <c r="Z13" s="44">
        <f t="shared" si="1"/>
        <v>114.976288</v>
      </c>
      <c r="AA13" s="43">
        <f t="shared" si="1"/>
        <v>1782.9889919999996</v>
      </c>
      <c r="AB13" s="43">
        <f t="shared" si="1"/>
        <v>3307.054608</v>
      </c>
      <c r="AC13" s="43">
        <f t="shared" si="1"/>
        <v>2331.670752</v>
      </c>
      <c r="AD13" s="44">
        <f t="shared" si="1"/>
        <v>515.42832</v>
      </c>
      <c r="AE13" s="43">
        <f t="shared" si="1"/>
        <v>1294.7680320000002</v>
      </c>
      <c r="AF13" s="43">
        <f t="shared" si="1"/>
        <v>1946.686608</v>
      </c>
      <c r="AG13" s="43">
        <f t="shared" si="1"/>
        <v>3869.340048</v>
      </c>
      <c r="AH13" s="44">
        <f t="shared" si="1"/>
        <v>733.389504</v>
      </c>
      <c r="AI13" s="43">
        <f t="shared" si="1"/>
        <v>1645.1383680000001</v>
      </c>
      <c r="AJ13" s="43">
        <f t="shared" si="1"/>
        <v>1916.3050560000001</v>
      </c>
      <c r="AK13" s="43">
        <f t="shared" si="1"/>
        <v>4647.470544</v>
      </c>
      <c r="AL13" s="44">
        <f t="shared" si="1"/>
        <v>238.417088</v>
      </c>
      <c r="AM13" s="43">
        <f t="shared" si="1"/>
        <v>2323.962</v>
      </c>
      <c r="AN13" s="43">
        <f t="shared" si="1"/>
        <v>1537.2158399999998</v>
      </c>
      <c r="AO13" s="43">
        <f t="shared" si="1"/>
        <v>2385.6320159999996</v>
      </c>
      <c r="AP13" s="43">
        <f aca="true" t="shared" si="2" ref="AP13:BU13">1007.68*AP12</f>
        <v>3088.9422720000002</v>
      </c>
      <c r="AQ13" s="44">
        <f t="shared" si="2"/>
        <v>518.552128</v>
      </c>
      <c r="AR13" s="43">
        <f t="shared" si="2"/>
        <v>1510.00848</v>
      </c>
      <c r="AS13" s="43">
        <f t="shared" si="2"/>
        <v>2455.46424</v>
      </c>
      <c r="AT13" s="43">
        <f t="shared" si="2"/>
        <v>2343.914064</v>
      </c>
      <c r="AU13" s="44">
        <f t="shared" si="2"/>
        <v>508.576096</v>
      </c>
      <c r="AV13" s="43">
        <f t="shared" si="2"/>
        <v>1887.283872</v>
      </c>
      <c r="AW13" s="43">
        <f t="shared" si="2"/>
        <v>2140.765776</v>
      </c>
      <c r="AX13" s="43">
        <f t="shared" si="2"/>
        <v>2177.949168</v>
      </c>
      <c r="AY13" s="44">
        <f t="shared" si="2"/>
        <v>352.58723200000003</v>
      </c>
      <c r="AZ13" s="43">
        <f t="shared" si="2"/>
        <v>963.140544</v>
      </c>
      <c r="BA13" s="43">
        <f t="shared" si="2"/>
        <v>1395.2841119999998</v>
      </c>
      <c r="BB13" s="43">
        <f t="shared" si="2"/>
        <v>1954.3953600000002</v>
      </c>
      <c r="BC13" s="44">
        <f t="shared" si="2"/>
        <v>230.053344</v>
      </c>
      <c r="BD13" s="43">
        <f t="shared" si="2"/>
        <v>1703.180736</v>
      </c>
      <c r="BE13" s="43">
        <f t="shared" si="2"/>
        <v>1030.2520319999999</v>
      </c>
      <c r="BF13" s="43">
        <f t="shared" si="2"/>
        <v>2204.249616</v>
      </c>
      <c r="BG13" s="43">
        <f t="shared" si="2"/>
        <v>1521.798336</v>
      </c>
      <c r="BH13" s="44">
        <f t="shared" si="2"/>
        <v>340.99891199999996</v>
      </c>
      <c r="BI13" s="43">
        <f t="shared" si="2"/>
        <v>2233.4219519999997</v>
      </c>
      <c r="BJ13" s="43">
        <f t="shared" si="2"/>
        <v>1732.6553760000002</v>
      </c>
      <c r="BK13" s="43">
        <f t="shared" si="2"/>
        <v>3309.3218879999995</v>
      </c>
      <c r="BL13" s="44">
        <f t="shared" si="2"/>
        <v>512.4052800000001</v>
      </c>
      <c r="BM13" s="43">
        <f t="shared" si="2"/>
        <v>1248.817824</v>
      </c>
      <c r="BN13" s="43">
        <f t="shared" si="2"/>
        <v>2176.135344</v>
      </c>
      <c r="BO13" s="43">
        <f t="shared" si="2"/>
        <v>1500.9393600000003</v>
      </c>
      <c r="BP13" s="44">
        <f t="shared" si="2"/>
        <v>345.735008</v>
      </c>
      <c r="BQ13" s="43">
        <f t="shared" si="2"/>
        <v>2546.6088959999997</v>
      </c>
      <c r="BR13" s="43">
        <f t="shared" si="2"/>
        <v>1539.48312</v>
      </c>
      <c r="BS13" s="43">
        <f t="shared" si="2"/>
        <v>2540.260512</v>
      </c>
      <c r="BT13" s="44">
        <f t="shared" si="2"/>
        <v>97.341888</v>
      </c>
      <c r="BU13" s="43">
        <f t="shared" si="2"/>
        <v>3633.996383999999</v>
      </c>
      <c r="BV13" s="43">
        <f>1007.68*BV12</f>
        <v>2341.6467839999996</v>
      </c>
      <c r="BW13" s="43">
        <f>1007.68*BW12</f>
        <v>2390.166576</v>
      </c>
      <c r="BX13" s="44">
        <f>1007.68*BX12</f>
        <v>414.358016</v>
      </c>
      <c r="BY13" s="44">
        <f>1007.68*BY12</f>
        <v>414.358016</v>
      </c>
    </row>
    <row r="14" spans="1:77" ht="13.5" customHeight="1">
      <c r="A14" s="90"/>
      <c r="B14" s="12" t="s">
        <v>2</v>
      </c>
      <c r="C14" s="45">
        <f aca="true" t="shared" si="3" ref="C14:I14">C13/C10/12</f>
        <v>0</v>
      </c>
      <c r="D14" s="45">
        <f t="shared" si="3"/>
        <v>0</v>
      </c>
      <c r="E14" s="45">
        <f t="shared" si="3"/>
        <v>0</v>
      </c>
      <c r="F14" s="45">
        <f t="shared" si="3"/>
        <v>0.25192</v>
      </c>
      <c r="G14" s="45">
        <f t="shared" si="3"/>
        <v>0.37788000000000005</v>
      </c>
      <c r="H14" s="45">
        <f t="shared" si="3"/>
        <v>0.37787999999999994</v>
      </c>
      <c r="I14" s="46">
        <f t="shared" si="3"/>
        <v>0.08397333333333334</v>
      </c>
      <c r="J14" s="45">
        <f aca="true" t="shared" si="4" ref="J14:AO14">J13/J10/12</f>
        <v>0.25192</v>
      </c>
      <c r="K14" s="45">
        <f t="shared" si="4"/>
        <v>0.37788</v>
      </c>
      <c r="L14" s="45">
        <f t="shared" si="4"/>
        <v>0.37788</v>
      </c>
      <c r="M14" s="46">
        <f t="shared" si="4"/>
        <v>0.08397333333333333</v>
      </c>
      <c r="N14" s="45">
        <f t="shared" si="4"/>
        <v>0.25192</v>
      </c>
      <c r="O14" s="45">
        <f t="shared" si="4"/>
        <v>0.37788</v>
      </c>
      <c r="P14" s="45">
        <f t="shared" si="4"/>
        <v>0.37788</v>
      </c>
      <c r="Q14" s="46">
        <f t="shared" si="4"/>
        <v>0.08397333333333334</v>
      </c>
      <c r="R14" s="45">
        <f t="shared" si="4"/>
        <v>0.25192</v>
      </c>
      <c r="S14" s="45">
        <f t="shared" si="4"/>
        <v>0.37787999999999994</v>
      </c>
      <c r="T14" s="45">
        <f t="shared" si="4"/>
        <v>0.37788</v>
      </c>
      <c r="U14" s="46">
        <f t="shared" si="4"/>
        <v>0.08397333333333333</v>
      </c>
      <c r="V14" s="45">
        <f t="shared" si="4"/>
        <v>0.37788000000000005</v>
      </c>
      <c r="W14" s="45">
        <f t="shared" si="4"/>
        <v>0.25192</v>
      </c>
      <c r="X14" s="45">
        <f t="shared" si="4"/>
        <v>0.37788</v>
      </c>
      <c r="Y14" s="45">
        <f t="shared" si="4"/>
        <v>0.37788</v>
      </c>
      <c r="Z14" s="46">
        <f t="shared" si="4"/>
        <v>0.08397333333333334</v>
      </c>
      <c r="AA14" s="45">
        <f t="shared" si="4"/>
        <v>0.25192</v>
      </c>
      <c r="AB14" s="45">
        <f t="shared" si="4"/>
        <v>0.37788</v>
      </c>
      <c r="AC14" s="45">
        <f t="shared" si="4"/>
        <v>0.37788</v>
      </c>
      <c r="AD14" s="46">
        <f t="shared" si="4"/>
        <v>0.08397333333333333</v>
      </c>
      <c r="AE14" s="45">
        <f t="shared" si="4"/>
        <v>0.25192000000000003</v>
      </c>
      <c r="AF14" s="45">
        <f t="shared" si="4"/>
        <v>0.37788</v>
      </c>
      <c r="AG14" s="45">
        <f t="shared" si="4"/>
        <v>0.37788</v>
      </c>
      <c r="AH14" s="46">
        <f t="shared" si="4"/>
        <v>0.08397333333333334</v>
      </c>
      <c r="AI14" s="45">
        <f t="shared" si="4"/>
        <v>0.25192</v>
      </c>
      <c r="AJ14" s="45">
        <f t="shared" si="4"/>
        <v>0.37788</v>
      </c>
      <c r="AK14" s="45">
        <f t="shared" si="4"/>
        <v>0.37787999999999994</v>
      </c>
      <c r="AL14" s="46">
        <f t="shared" si="4"/>
        <v>0.08397333333333334</v>
      </c>
      <c r="AM14" s="45">
        <f t="shared" si="4"/>
        <v>0.37788</v>
      </c>
      <c r="AN14" s="45">
        <f t="shared" si="4"/>
        <v>0.25192</v>
      </c>
      <c r="AO14" s="45">
        <f t="shared" si="4"/>
        <v>0.37787999999999994</v>
      </c>
      <c r="AP14" s="45">
        <f aca="true" t="shared" si="5" ref="AP14:BU14">AP13/AP10/12</f>
        <v>0.37788</v>
      </c>
      <c r="AQ14" s="46">
        <f t="shared" si="5"/>
        <v>0.08397333333333334</v>
      </c>
      <c r="AR14" s="45">
        <f t="shared" si="5"/>
        <v>0.25192</v>
      </c>
      <c r="AS14" s="45">
        <f t="shared" si="5"/>
        <v>0.37788</v>
      </c>
      <c r="AT14" s="45">
        <f t="shared" si="5"/>
        <v>0.37788</v>
      </c>
      <c r="AU14" s="46">
        <f t="shared" si="5"/>
        <v>0.08397333333333334</v>
      </c>
      <c r="AV14" s="45">
        <f t="shared" si="5"/>
        <v>0.25192000000000003</v>
      </c>
      <c r="AW14" s="45">
        <f t="shared" si="5"/>
        <v>0.37788</v>
      </c>
      <c r="AX14" s="45">
        <f t="shared" si="5"/>
        <v>0.37788</v>
      </c>
      <c r="AY14" s="46">
        <f t="shared" si="5"/>
        <v>0.08397333333333334</v>
      </c>
      <c r="AZ14" s="45">
        <f t="shared" si="5"/>
        <v>0.25192</v>
      </c>
      <c r="BA14" s="45">
        <f t="shared" si="5"/>
        <v>0.37788</v>
      </c>
      <c r="BB14" s="45">
        <f t="shared" si="5"/>
        <v>0.37788000000000005</v>
      </c>
      <c r="BC14" s="46">
        <f t="shared" si="5"/>
        <v>0.08397333333333333</v>
      </c>
      <c r="BD14" s="45">
        <f t="shared" si="5"/>
        <v>0.37788</v>
      </c>
      <c r="BE14" s="45">
        <f t="shared" si="5"/>
        <v>0.25192</v>
      </c>
      <c r="BF14" s="45">
        <f t="shared" si="5"/>
        <v>0.37788</v>
      </c>
      <c r="BG14" s="45">
        <f t="shared" si="5"/>
        <v>0.37788</v>
      </c>
      <c r="BH14" s="46">
        <f t="shared" si="5"/>
        <v>0.08397333333333333</v>
      </c>
      <c r="BI14" s="45">
        <f t="shared" si="5"/>
        <v>0.25192</v>
      </c>
      <c r="BJ14" s="45">
        <f t="shared" si="5"/>
        <v>0.37788</v>
      </c>
      <c r="BK14" s="45">
        <f t="shared" si="5"/>
        <v>0.37788</v>
      </c>
      <c r="BL14" s="46">
        <f t="shared" si="5"/>
        <v>0.08397333333333334</v>
      </c>
      <c r="BM14" s="45">
        <f t="shared" si="5"/>
        <v>0.25192</v>
      </c>
      <c r="BN14" s="45">
        <f t="shared" si="5"/>
        <v>0.37788</v>
      </c>
      <c r="BO14" s="45">
        <f t="shared" si="5"/>
        <v>0.37788000000000005</v>
      </c>
      <c r="BP14" s="46">
        <f t="shared" si="5"/>
        <v>0.08397333333333333</v>
      </c>
      <c r="BQ14" s="45">
        <f t="shared" si="5"/>
        <v>0.25192</v>
      </c>
      <c r="BR14" s="45">
        <f t="shared" si="5"/>
        <v>0.37788</v>
      </c>
      <c r="BS14" s="45">
        <f t="shared" si="5"/>
        <v>0.37787999999999994</v>
      </c>
      <c r="BT14" s="46">
        <f t="shared" si="5"/>
        <v>0.08397333333333334</v>
      </c>
      <c r="BU14" s="45">
        <f t="shared" si="5"/>
        <v>0.25192</v>
      </c>
      <c r="BV14" s="45">
        <f>BV13/BV10/12</f>
        <v>0.37787999999999994</v>
      </c>
      <c r="BW14" s="45">
        <f>BW13/BW10/12</f>
        <v>0.37788</v>
      </c>
      <c r="BX14" s="46">
        <f>BX13/BX10/12</f>
        <v>0.08397333333333334</v>
      </c>
      <c r="BY14" s="46">
        <f>BY13/BY10/12</f>
        <v>0.03244065639483903</v>
      </c>
    </row>
    <row r="15" spans="1:77" ht="15" customHeight="1" thickBot="1">
      <c r="A15" s="91"/>
      <c r="B15" s="16" t="s">
        <v>0</v>
      </c>
      <c r="C15" s="47" t="s">
        <v>18</v>
      </c>
      <c r="D15" s="47" t="s">
        <v>18</v>
      </c>
      <c r="E15" s="47" t="s">
        <v>18</v>
      </c>
      <c r="F15" s="47" t="s">
        <v>18</v>
      </c>
      <c r="G15" s="47" t="s">
        <v>18</v>
      </c>
      <c r="H15" s="47" t="s">
        <v>18</v>
      </c>
      <c r="I15" s="48" t="s">
        <v>18</v>
      </c>
      <c r="J15" s="47" t="s">
        <v>18</v>
      </c>
      <c r="K15" s="47" t="s">
        <v>18</v>
      </c>
      <c r="L15" s="47" t="s">
        <v>18</v>
      </c>
      <c r="M15" s="48" t="s">
        <v>18</v>
      </c>
      <c r="N15" s="47" t="s">
        <v>18</v>
      </c>
      <c r="O15" s="47" t="s">
        <v>18</v>
      </c>
      <c r="P15" s="47" t="s">
        <v>18</v>
      </c>
      <c r="Q15" s="48" t="s">
        <v>18</v>
      </c>
      <c r="R15" s="47" t="s">
        <v>18</v>
      </c>
      <c r="S15" s="47" t="s">
        <v>18</v>
      </c>
      <c r="T15" s="47" t="s">
        <v>18</v>
      </c>
      <c r="U15" s="48" t="s">
        <v>18</v>
      </c>
      <c r="V15" s="47" t="s">
        <v>18</v>
      </c>
      <c r="W15" s="47" t="s">
        <v>18</v>
      </c>
      <c r="X15" s="47" t="s">
        <v>18</v>
      </c>
      <c r="Y15" s="47" t="s">
        <v>18</v>
      </c>
      <c r="Z15" s="48" t="s">
        <v>18</v>
      </c>
      <c r="AA15" s="47" t="s">
        <v>18</v>
      </c>
      <c r="AB15" s="47" t="s">
        <v>18</v>
      </c>
      <c r="AC15" s="47" t="s">
        <v>18</v>
      </c>
      <c r="AD15" s="48" t="s">
        <v>18</v>
      </c>
      <c r="AE15" s="47" t="s">
        <v>18</v>
      </c>
      <c r="AF15" s="47" t="s">
        <v>18</v>
      </c>
      <c r="AG15" s="47" t="s">
        <v>18</v>
      </c>
      <c r="AH15" s="48" t="s">
        <v>18</v>
      </c>
      <c r="AI15" s="47" t="s">
        <v>18</v>
      </c>
      <c r="AJ15" s="47" t="s">
        <v>18</v>
      </c>
      <c r="AK15" s="47" t="s">
        <v>18</v>
      </c>
      <c r="AL15" s="48" t="s">
        <v>18</v>
      </c>
      <c r="AM15" s="47" t="s">
        <v>18</v>
      </c>
      <c r="AN15" s="47" t="s">
        <v>18</v>
      </c>
      <c r="AO15" s="47" t="s">
        <v>18</v>
      </c>
      <c r="AP15" s="47" t="s">
        <v>18</v>
      </c>
      <c r="AQ15" s="48" t="s">
        <v>18</v>
      </c>
      <c r="AR15" s="47" t="s">
        <v>18</v>
      </c>
      <c r="AS15" s="47" t="s">
        <v>18</v>
      </c>
      <c r="AT15" s="47" t="s">
        <v>18</v>
      </c>
      <c r="AU15" s="48" t="s">
        <v>18</v>
      </c>
      <c r="AV15" s="47" t="s">
        <v>18</v>
      </c>
      <c r="AW15" s="47" t="s">
        <v>18</v>
      </c>
      <c r="AX15" s="47" t="s">
        <v>18</v>
      </c>
      <c r="AY15" s="48" t="s">
        <v>18</v>
      </c>
      <c r="AZ15" s="47" t="s">
        <v>18</v>
      </c>
      <c r="BA15" s="47" t="s">
        <v>18</v>
      </c>
      <c r="BB15" s="47" t="s">
        <v>18</v>
      </c>
      <c r="BC15" s="48" t="s">
        <v>18</v>
      </c>
      <c r="BD15" s="47" t="s">
        <v>18</v>
      </c>
      <c r="BE15" s="47" t="s">
        <v>18</v>
      </c>
      <c r="BF15" s="47" t="s">
        <v>18</v>
      </c>
      <c r="BG15" s="47" t="s">
        <v>18</v>
      </c>
      <c r="BH15" s="48" t="s">
        <v>18</v>
      </c>
      <c r="BI15" s="47" t="s">
        <v>18</v>
      </c>
      <c r="BJ15" s="47" t="s">
        <v>18</v>
      </c>
      <c r="BK15" s="47" t="s">
        <v>18</v>
      </c>
      <c r="BL15" s="48" t="s">
        <v>18</v>
      </c>
      <c r="BM15" s="47" t="s">
        <v>18</v>
      </c>
      <c r="BN15" s="47" t="s">
        <v>18</v>
      </c>
      <c r="BO15" s="47" t="s">
        <v>18</v>
      </c>
      <c r="BP15" s="48" t="s">
        <v>18</v>
      </c>
      <c r="BQ15" s="47" t="s">
        <v>18</v>
      </c>
      <c r="BR15" s="47" t="s">
        <v>18</v>
      </c>
      <c r="BS15" s="47" t="s">
        <v>18</v>
      </c>
      <c r="BT15" s="48" t="s">
        <v>18</v>
      </c>
      <c r="BU15" s="47" t="s">
        <v>18</v>
      </c>
      <c r="BV15" s="47" t="s">
        <v>18</v>
      </c>
      <c r="BW15" s="47" t="s">
        <v>18</v>
      </c>
      <c r="BX15" s="48" t="s">
        <v>18</v>
      </c>
      <c r="BY15" s="48" t="s">
        <v>18</v>
      </c>
    </row>
    <row r="16" spans="1:77" s="22" customFormat="1" ht="13.5" customHeight="1" thickTop="1">
      <c r="A16" s="103" t="s">
        <v>97</v>
      </c>
      <c r="B16" s="25" t="s">
        <v>4</v>
      </c>
      <c r="C16" s="20">
        <f>C11*2.88*0.2</f>
        <v>1728.0575999999999</v>
      </c>
      <c r="D16" s="20">
        <f>D11*2.88*0.25</f>
        <v>2838.024</v>
      </c>
      <c r="E16" s="20">
        <f>E11*2.88*0.2</f>
        <v>1637.856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</row>
    <row r="17" spans="1:77" s="22" customFormat="1" ht="12">
      <c r="A17" s="104"/>
      <c r="B17" s="24" t="s">
        <v>17</v>
      </c>
      <c r="C17" s="21">
        <f>72.24*C16</f>
        <v>124834.88102399999</v>
      </c>
      <c r="D17" s="21">
        <f aca="true" t="shared" si="6" ref="D17:BO17">72.24*D16</f>
        <v>205018.85375999997</v>
      </c>
      <c r="E17" s="21">
        <f t="shared" si="6"/>
        <v>118318.71744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  <c r="AM17" s="23">
        <f t="shared" si="6"/>
        <v>0</v>
      </c>
      <c r="AN17" s="23">
        <f t="shared" si="6"/>
        <v>0</v>
      </c>
      <c r="AO17" s="23">
        <f t="shared" si="6"/>
        <v>0</v>
      </c>
      <c r="AP17" s="23">
        <f t="shared" si="6"/>
        <v>0</v>
      </c>
      <c r="AQ17" s="23">
        <f t="shared" si="6"/>
        <v>0</v>
      </c>
      <c r="AR17" s="23">
        <f t="shared" si="6"/>
        <v>0</v>
      </c>
      <c r="AS17" s="23">
        <f t="shared" si="6"/>
        <v>0</v>
      </c>
      <c r="AT17" s="23">
        <f t="shared" si="6"/>
        <v>0</v>
      </c>
      <c r="AU17" s="23">
        <f t="shared" si="6"/>
        <v>0</v>
      </c>
      <c r="AV17" s="23">
        <f t="shared" si="6"/>
        <v>0</v>
      </c>
      <c r="AW17" s="23">
        <f t="shared" si="6"/>
        <v>0</v>
      </c>
      <c r="AX17" s="23">
        <f t="shared" si="6"/>
        <v>0</v>
      </c>
      <c r="AY17" s="23">
        <f t="shared" si="6"/>
        <v>0</v>
      </c>
      <c r="AZ17" s="23">
        <f t="shared" si="6"/>
        <v>0</v>
      </c>
      <c r="BA17" s="23">
        <f t="shared" si="6"/>
        <v>0</v>
      </c>
      <c r="BB17" s="23">
        <f t="shared" si="6"/>
        <v>0</v>
      </c>
      <c r="BC17" s="23">
        <f t="shared" si="6"/>
        <v>0</v>
      </c>
      <c r="BD17" s="23">
        <f t="shared" si="6"/>
        <v>0</v>
      </c>
      <c r="BE17" s="23">
        <f t="shared" si="6"/>
        <v>0</v>
      </c>
      <c r="BF17" s="23">
        <f t="shared" si="6"/>
        <v>0</v>
      </c>
      <c r="BG17" s="23">
        <f t="shared" si="6"/>
        <v>0</v>
      </c>
      <c r="BH17" s="23">
        <f t="shared" si="6"/>
        <v>0</v>
      </c>
      <c r="BI17" s="23">
        <f t="shared" si="6"/>
        <v>0</v>
      </c>
      <c r="BJ17" s="23">
        <f t="shared" si="6"/>
        <v>0</v>
      </c>
      <c r="BK17" s="23">
        <f t="shared" si="6"/>
        <v>0</v>
      </c>
      <c r="BL17" s="23">
        <f t="shared" si="6"/>
        <v>0</v>
      </c>
      <c r="BM17" s="23">
        <f t="shared" si="6"/>
        <v>0</v>
      </c>
      <c r="BN17" s="23">
        <f t="shared" si="6"/>
        <v>0</v>
      </c>
      <c r="BO17" s="23">
        <f t="shared" si="6"/>
        <v>0</v>
      </c>
      <c r="BP17" s="23">
        <f aca="true" t="shared" si="7" ref="BP17:BY17">72.24*BP16</f>
        <v>0</v>
      </c>
      <c r="BQ17" s="23">
        <f t="shared" si="7"/>
        <v>0</v>
      </c>
      <c r="BR17" s="23">
        <f t="shared" si="7"/>
        <v>0</v>
      </c>
      <c r="BS17" s="23">
        <f t="shared" si="7"/>
        <v>0</v>
      </c>
      <c r="BT17" s="23">
        <f t="shared" si="7"/>
        <v>0</v>
      </c>
      <c r="BU17" s="23">
        <f t="shared" si="7"/>
        <v>0</v>
      </c>
      <c r="BV17" s="23">
        <f t="shared" si="7"/>
        <v>0</v>
      </c>
      <c r="BW17" s="23">
        <f t="shared" si="7"/>
        <v>0</v>
      </c>
      <c r="BX17" s="23">
        <f t="shared" si="7"/>
        <v>0</v>
      </c>
      <c r="BY17" s="23">
        <f t="shared" si="7"/>
        <v>0</v>
      </c>
    </row>
    <row r="18" spans="1:77" s="22" customFormat="1" ht="12">
      <c r="A18" s="104"/>
      <c r="B18" s="24" t="s">
        <v>2</v>
      </c>
      <c r="C18" s="21">
        <f aca="true" t="shared" si="8" ref="C18:AH18">C17/C11/12</f>
        <v>3.46752</v>
      </c>
      <c r="D18" s="21">
        <f t="shared" si="8"/>
        <v>4.3344</v>
      </c>
      <c r="E18" s="21">
        <f t="shared" si="8"/>
        <v>3.46752</v>
      </c>
      <c r="F18" s="23">
        <f t="shared" si="8"/>
        <v>0</v>
      </c>
      <c r="G18" s="23">
        <f t="shared" si="8"/>
        <v>0</v>
      </c>
      <c r="H18" s="23">
        <f t="shared" si="8"/>
        <v>0</v>
      </c>
      <c r="I18" s="23">
        <f t="shared" si="8"/>
        <v>0</v>
      </c>
      <c r="J18" s="23">
        <f t="shared" si="8"/>
        <v>0</v>
      </c>
      <c r="K18" s="23">
        <f t="shared" si="8"/>
        <v>0</v>
      </c>
      <c r="L18" s="23">
        <f t="shared" si="8"/>
        <v>0</v>
      </c>
      <c r="M18" s="23">
        <f t="shared" si="8"/>
        <v>0</v>
      </c>
      <c r="N18" s="23">
        <f t="shared" si="8"/>
        <v>0</v>
      </c>
      <c r="O18" s="23">
        <f t="shared" si="8"/>
        <v>0</v>
      </c>
      <c r="P18" s="23">
        <f t="shared" si="8"/>
        <v>0</v>
      </c>
      <c r="Q18" s="23">
        <f t="shared" si="8"/>
        <v>0</v>
      </c>
      <c r="R18" s="23">
        <f t="shared" si="8"/>
        <v>0</v>
      </c>
      <c r="S18" s="23">
        <f t="shared" si="8"/>
        <v>0</v>
      </c>
      <c r="T18" s="23">
        <f t="shared" si="8"/>
        <v>0</v>
      </c>
      <c r="U18" s="23">
        <f t="shared" si="8"/>
        <v>0</v>
      </c>
      <c r="V18" s="23">
        <f t="shared" si="8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Z18" s="23">
        <f t="shared" si="8"/>
        <v>0</v>
      </c>
      <c r="AA18" s="23">
        <f t="shared" si="8"/>
        <v>0</v>
      </c>
      <c r="AB18" s="23">
        <f t="shared" si="8"/>
        <v>0</v>
      </c>
      <c r="AC18" s="23">
        <f t="shared" si="8"/>
        <v>0</v>
      </c>
      <c r="AD18" s="23">
        <f t="shared" si="8"/>
        <v>0</v>
      </c>
      <c r="AE18" s="23">
        <f t="shared" si="8"/>
        <v>0</v>
      </c>
      <c r="AF18" s="23">
        <f t="shared" si="8"/>
        <v>0</v>
      </c>
      <c r="AG18" s="23">
        <f t="shared" si="8"/>
        <v>0</v>
      </c>
      <c r="AH18" s="23">
        <f t="shared" si="8"/>
        <v>0</v>
      </c>
      <c r="AI18" s="23">
        <f aca="true" t="shared" si="9" ref="AI18:BN18">AI17/AI11/12</f>
        <v>0</v>
      </c>
      <c r="AJ18" s="23">
        <f t="shared" si="9"/>
        <v>0</v>
      </c>
      <c r="AK18" s="23">
        <f t="shared" si="9"/>
        <v>0</v>
      </c>
      <c r="AL18" s="23">
        <f t="shared" si="9"/>
        <v>0</v>
      </c>
      <c r="AM18" s="23">
        <f t="shared" si="9"/>
        <v>0</v>
      </c>
      <c r="AN18" s="23">
        <f t="shared" si="9"/>
        <v>0</v>
      </c>
      <c r="AO18" s="23">
        <f t="shared" si="9"/>
        <v>0</v>
      </c>
      <c r="AP18" s="23">
        <f t="shared" si="9"/>
        <v>0</v>
      </c>
      <c r="AQ18" s="23">
        <f t="shared" si="9"/>
        <v>0</v>
      </c>
      <c r="AR18" s="23">
        <f t="shared" si="9"/>
        <v>0</v>
      </c>
      <c r="AS18" s="23">
        <f t="shared" si="9"/>
        <v>0</v>
      </c>
      <c r="AT18" s="23">
        <f t="shared" si="9"/>
        <v>0</v>
      </c>
      <c r="AU18" s="23">
        <f t="shared" si="9"/>
        <v>0</v>
      </c>
      <c r="AV18" s="23">
        <f t="shared" si="9"/>
        <v>0</v>
      </c>
      <c r="AW18" s="23">
        <f t="shared" si="9"/>
        <v>0</v>
      </c>
      <c r="AX18" s="23">
        <f t="shared" si="9"/>
        <v>0</v>
      </c>
      <c r="AY18" s="23">
        <f t="shared" si="9"/>
        <v>0</v>
      </c>
      <c r="AZ18" s="23">
        <f t="shared" si="9"/>
        <v>0</v>
      </c>
      <c r="BA18" s="23">
        <f t="shared" si="9"/>
        <v>0</v>
      </c>
      <c r="BB18" s="23">
        <f t="shared" si="9"/>
        <v>0</v>
      </c>
      <c r="BC18" s="23">
        <f t="shared" si="9"/>
        <v>0</v>
      </c>
      <c r="BD18" s="23">
        <f t="shared" si="9"/>
        <v>0</v>
      </c>
      <c r="BE18" s="23">
        <f t="shared" si="9"/>
        <v>0</v>
      </c>
      <c r="BF18" s="23">
        <f t="shared" si="9"/>
        <v>0</v>
      </c>
      <c r="BG18" s="23">
        <f t="shared" si="9"/>
        <v>0</v>
      </c>
      <c r="BH18" s="23">
        <f t="shared" si="9"/>
        <v>0</v>
      </c>
      <c r="BI18" s="23">
        <f t="shared" si="9"/>
        <v>0</v>
      </c>
      <c r="BJ18" s="23">
        <f t="shared" si="9"/>
        <v>0</v>
      </c>
      <c r="BK18" s="23">
        <f t="shared" si="9"/>
        <v>0</v>
      </c>
      <c r="BL18" s="23">
        <f t="shared" si="9"/>
        <v>0</v>
      </c>
      <c r="BM18" s="23">
        <f t="shared" si="9"/>
        <v>0</v>
      </c>
      <c r="BN18" s="23">
        <f t="shared" si="9"/>
        <v>0</v>
      </c>
      <c r="BO18" s="23">
        <f aca="true" t="shared" si="10" ref="BO18:BY18">BO17/BO11/12</f>
        <v>0</v>
      </c>
      <c r="BP18" s="23">
        <f t="shared" si="10"/>
        <v>0</v>
      </c>
      <c r="BQ18" s="23">
        <f t="shared" si="10"/>
        <v>0</v>
      </c>
      <c r="BR18" s="23">
        <f t="shared" si="10"/>
        <v>0</v>
      </c>
      <c r="BS18" s="23">
        <f t="shared" si="10"/>
        <v>0</v>
      </c>
      <c r="BT18" s="23">
        <f t="shared" si="10"/>
        <v>0</v>
      </c>
      <c r="BU18" s="23">
        <f t="shared" si="10"/>
        <v>0</v>
      </c>
      <c r="BV18" s="23">
        <f t="shared" si="10"/>
        <v>0</v>
      </c>
      <c r="BW18" s="23">
        <f t="shared" si="10"/>
        <v>0</v>
      </c>
      <c r="BX18" s="23">
        <f t="shared" si="10"/>
        <v>0</v>
      </c>
      <c r="BY18" s="23">
        <f t="shared" si="10"/>
        <v>0</v>
      </c>
    </row>
    <row r="19" spans="1:77" ht="15" customHeight="1" thickBot="1">
      <c r="A19" s="105"/>
      <c r="B19" s="16" t="s">
        <v>0</v>
      </c>
      <c r="C19" s="47" t="s">
        <v>96</v>
      </c>
      <c r="D19" s="47" t="s">
        <v>96</v>
      </c>
      <c r="E19" s="47" t="s">
        <v>96</v>
      </c>
      <c r="F19" s="47" t="s">
        <v>18</v>
      </c>
      <c r="G19" s="47" t="s">
        <v>18</v>
      </c>
      <c r="H19" s="47" t="s">
        <v>18</v>
      </c>
      <c r="I19" s="48" t="s">
        <v>18</v>
      </c>
      <c r="J19" s="47" t="s">
        <v>18</v>
      </c>
      <c r="K19" s="47" t="s">
        <v>18</v>
      </c>
      <c r="L19" s="47" t="s">
        <v>18</v>
      </c>
      <c r="M19" s="48" t="s">
        <v>18</v>
      </c>
      <c r="N19" s="47" t="s">
        <v>18</v>
      </c>
      <c r="O19" s="47" t="s">
        <v>18</v>
      </c>
      <c r="P19" s="47" t="s">
        <v>18</v>
      </c>
      <c r="Q19" s="48" t="s">
        <v>18</v>
      </c>
      <c r="R19" s="47" t="s">
        <v>18</v>
      </c>
      <c r="S19" s="47" t="s">
        <v>18</v>
      </c>
      <c r="T19" s="47" t="s">
        <v>18</v>
      </c>
      <c r="U19" s="48" t="s">
        <v>18</v>
      </c>
      <c r="V19" s="47" t="s">
        <v>18</v>
      </c>
      <c r="W19" s="47" t="s">
        <v>18</v>
      </c>
      <c r="X19" s="47" t="s">
        <v>18</v>
      </c>
      <c r="Y19" s="47" t="s">
        <v>18</v>
      </c>
      <c r="Z19" s="48" t="s">
        <v>18</v>
      </c>
      <c r="AA19" s="47" t="s">
        <v>18</v>
      </c>
      <c r="AB19" s="47" t="s">
        <v>18</v>
      </c>
      <c r="AC19" s="47" t="s">
        <v>18</v>
      </c>
      <c r="AD19" s="48" t="s">
        <v>18</v>
      </c>
      <c r="AE19" s="47" t="s">
        <v>18</v>
      </c>
      <c r="AF19" s="47" t="s">
        <v>18</v>
      </c>
      <c r="AG19" s="47" t="s">
        <v>18</v>
      </c>
      <c r="AH19" s="48" t="s">
        <v>18</v>
      </c>
      <c r="AI19" s="47" t="s">
        <v>18</v>
      </c>
      <c r="AJ19" s="47" t="s">
        <v>18</v>
      </c>
      <c r="AK19" s="47" t="s">
        <v>18</v>
      </c>
      <c r="AL19" s="48" t="s">
        <v>18</v>
      </c>
      <c r="AM19" s="47" t="s">
        <v>18</v>
      </c>
      <c r="AN19" s="47" t="s">
        <v>18</v>
      </c>
      <c r="AO19" s="47" t="s">
        <v>18</v>
      </c>
      <c r="AP19" s="47" t="s">
        <v>18</v>
      </c>
      <c r="AQ19" s="48" t="s">
        <v>18</v>
      </c>
      <c r="AR19" s="47" t="s">
        <v>18</v>
      </c>
      <c r="AS19" s="47" t="s">
        <v>18</v>
      </c>
      <c r="AT19" s="47" t="s">
        <v>18</v>
      </c>
      <c r="AU19" s="48" t="s">
        <v>18</v>
      </c>
      <c r="AV19" s="47" t="s">
        <v>18</v>
      </c>
      <c r="AW19" s="47" t="s">
        <v>18</v>
      </c>
      <c r="AX19" s="47" t="s">
        <v>18</v>
      </c>
      <c r="AY19" s="48" t="s">
        <v>18</v>
      </c>
      <c r="AZ19" s="47" t="s">
        <v>18</v>
      </c>
      <c r="BA19" s="47" t="s">
        <v>18</v>
      </c>
      <c r="BB19" s="47" t="s">
        <v>18</v>
      </c>
      <c r="BC19" s="48" t="s">
        <v>18</v>
      </c>
      <c r="BD19" s="47" t="s">
        <v>18</v>
      </c>
      <c r="BE19" s="47" t="s">
        <v>18</v>
      </c>
      <c r="BF19" s="47" t="s">
        <v>18</v>
      </c>
      <c r="BG19" s="47" t="s">
        <v>18</v>
      </c>
      <c r="BH19" s="48" t="s">
        <v>18</v>
      </c>
      <c r="BI19" s="47" t="s">
        <v>18</v>
      </c>
      <c r="BJ19" s="47" t="s">
        <v>18</v>
      </c>
      <c r="BK19" s="47" t="s">
        <v>18</v>
      </c>
      <c r="BL19" s="48" t="s">
        <v>18</v>
      </c>
      <c r="BM19" s="47" t="s">
        <v>18</v>
      </c>
      <c r="BN19" s="47" t="s">
        <v>18</v>
      </c>
      <c r="BO19" s="47" t="s">
        <v>18</v>
      </c>
      <c r="BP19" s="48" t="s">
        <v>18</v>
      </c>
      <c r="BQ19" s="47" t="s">
        <v>18</v>
      </c>
      <c r="BR19" s="47" t="s">
        <v>18</v>
      </c>
      <c r="BS19" s="47" t="s">
        <v>18</v>
      </c>
      <c r="BT19" s="48" t="s">
        <v>18</v>
      </c>
      <c r="BU19" s="47" t="s">
        <v>18</v>
      </c>
      <c r="BV19" s="47" t="s">
        <v>18</v>
      </c>
      <c r="BW19" s="47" t="s">
        <v>18</v>
      </c>
      <c r="BX19" s="48" t="s">
        <v>18</v>
      </c>
      <c r="BY19" s="48" t="s">
        <v>18</v>
      </c>
    </row>
    <row r="20" spans="1:77" ht="13.5" thickTop="1">
      <c r="A20" s="85" t="s">
        <v>98</v>
      </c>
      <c r="B20" s="19" t="s">
        <v>4</v>
      </c>
      <c r="C20" s="49">
        <v>0</v>
      </c>
      <c r="D20" s="49">
        <v>0</v>
      </c>
      <c r="E20" s="50">
        <v>0</v>
      </c>
      <c r="F20" s="49">
        <f>F11*10%/10</f>
        <v>5.043000000000001</v>
      </c>
      <c r="G20" s="50">
        <f>G11*10%/10</f>
        <v>4.901000000000001</v>
      </c>
      <c r="H20" s="50">
        <f>H11*10%/10</f>
        <v>5.15</v>
      </c>
      <c r="I20" s="51">
        <f>I11*10%/10</f>
        <v>5.039</v>
      </c>
      <c r="J20" s="49">
        <f aca="true" t="shared" si="11" ref="J20:Q20">J11*10%/10</f>
        <v>5.125</v>
      </c>
      <c r="K20" s="50">
        <f t="shared" si="11"/>
        <v>5.134</v>
      </c>
      <c r="L20" s="50">
        <f t="shared" si="11"/>
        <v>4.123</v>
      </c>
      <c r="M20" s="51">
        <f t="shared" si="11"/>
        <v>5.1370000000000005</v>
      </c>
      <c r="N20" s="49">
        <f t="shared" si="11"/>
        <v>5.186000000000001</v>
      </c>
      <c r="O20" s="50">
        <f t="shared" si="11"/>
        <v>4.268000000000001</v>
      </c>
      <c r="P20" s="50">
        <f t="shared" si="11"/>
        <v>4.865</v>
      </c>
      <c r="Q20" s="51">
        <f t="shared" si="11"/>
        <v>5.126</v>
      </c>
      <c r="R20" s="49">
        <f aca="true" t="shared" si="12" ref="R20:AH20">R11*10%/10</f>
        <v>5.679</v>
      </c>
      <c r="S20" s="50">
        <f t="shared" si="12"/>
        <v>5.098000000000001</v>
      </c>
      <c r="T20" s="50">
        <f t="shared" si="12"/>
        <v>5.023000000000001</v>
      </c>
      <c r="U20" s="51">
        <f t="shared" si="12"/>
        <v>6.197000000000001</v>
      </c>
      <c r="V20" s="50">
        <f t="shared" si="12"/>
        <v>4.993</v>
      </c>
      <c r="W20" s="49">
        <f t="shared" si="12"/>
        <v>5.098000000000001</v>
      </c>
      <c r="X20" s="50">
        <f t="shared" si="12"/>
        <v>4.964</v>
      </c>
      <c r="Y20" s="50">
        <f t="shared" si="12"/>
        <v>2.2830000000000004</v>
      </c>
      <c r="Z20" s="51">
        <f t="shared" si="12"/>
        <v>1.141</v>
      </c>
      <c r="AA20" s="49">
        <f t="shared" si="12"/>
        <v>5.898</v>
      </c>
      <c r="AB20" s="50">
        <f t="shared" si="12"/>
        <v>7.292999999999999</v>
      </c>
      <c r="AC20" s="50">
        <f t="shared" si="12"/>
        <v>5.142000000000001</v>
      </c>
      <c r="AD20" s="51">
        <f t="shared" si="12"/>
        <v>5.115</v>
      </c>
      <c r="AE20" s="49">
        <f t="shared" si="12"/>
        <v>4.283</v>
      </c>
      <c r="AF20" s="50">
        <f t="shared" si="12"/>
        <v>4.293000000000001</v>
      </c>
      <c r="AG20" s="50">
        <f t="shared" si="12"/>
        <v>8.533</v>
      </c>
      <c r="AH20" s="51">
        <f t="shared" si="12"/>
        <v>7.2780000000000005</v>
      </c>
      <c r="AI20" s="49">
        <f aca="true" t="shared" si="13" ref="AI20:BP20">AI11*10%/10</f>
        <v>5.442000000000001</v>
      </c>
      <c r="AJ20" s="50">
        <f t="shared" si="13"/>
        <v>4.226000000000001</v>
      </c>
      <c r="AK20" s="50">
        <f t="shared" si="13"/>
        <v>10.249</v>
      </c>
      <c r="AL20" s="51">
        <f t="shared" si="13"/>
        <v>2.366</v>
      </c>
      <c r="AM20" s="50">
        <f t="shared" si="13"/>
        <v>5.125</v>
      </c>
      <c r="AN20" s="49">
        <f t="shared" si="13"/>
        <v>5.085</v>
      </c>
      <c r="AO20" s="50">
        <f t="shared" si="13"/>
        <v>5.261000000000001</v>
      </c>
      <c r="AP20" s="50">
        <f t="shared" si="13"/>
        <v>6.812</v>
      </c>
      <c r="AQ20" s="51">
        <f t="shared" si="13"/>
        <v>5.146000000000001</v>
      </c>
      <c r="AR20" s="49">
        <f t="shared" si="13"/>
        <v>4.995</v>
      </c>
      <c r="AS20" s="50">
        <f t="shared" si="13"/>
        <v>5.415000000000001</v>
      </c>
      <c r="AT20" s="50">
        <f t="shared" si="13"/>
        <v>5.169</v>
      </c>
      <c r="AU20" s="51">
        <f t="shared" si="13"/>
        <v>5.047</v>
      </c>
      <c r="AV20" s="49">
        <f t="shared" si="13"/>
        <v>6.243</v>
      </c>
      <c r="AW20" s="50">
        <f t="shared" si="13"/>
        <v>4.721000000000001</v>
      </c>
      <c r="AX20" s="50">
        <f t="shared" si="13"/>
        <v>4.803</v>
      </c>
      <c r="AY20" s="51">
        <f t="shared" si="13"/>
        <v>3.499</v>
      </c>
      <c r="AZ20" s="49">
        <f>AZ11*15%/10</f>
        <v>4.779</v>
      </c>
      <c r="BA20" s="50">
        <f t="shared" si="13"/>
        <v>3.077</v>
      </c>
      <c r="BB20" s="50">
        <f t="shared" si="13"/>
        <v>4.3100000000000005</v>
      </c>
      <c r="BC20" s="51">
        <f>BC11*8%/10</f>
        <v>1.8264000000000002</v>
      </c>
      <c r="BD20" s="50">
        <f t="shared" si="13"/>
        <v>3.7560000000000002</v>
      </c>
      <c r="BE20" s="49">
        <f t="shared" si="13"/>
        <v>3.4080000000000004</v>
      </c>
      <c r="BF20" s="50">
        <f t="shared" si="13"/>
        <v>4.861000000000001</v>
      </c>
      <c r="BG20" s="50">
        <f t="shared" si="13"/>
        <v>3.3560000000000003</v>
      </c>
      <c r="BH20" s="51">
        <f t="shared" si="13"/>
        <v>3.3839999999999995</v>
      </c>
      <c r="BI20" s="49">
        <f t="shared" si="13"/>
        <v>7.388</v>
      </c>
      <c r="BJ20" s="50">
        <f>BJ11*8%/10</f>
        <v>3.0568</v>
      </c>
      <c r="BK20" s="50">
        <f t="shared" si="13"/>
        <v>7.298</v>
      </c>
      <c r="BL20" s="51">
        <f t="shared" si="13"/>
        <v>5.085</v>
      </c>
      <c r="BM20" s="49">
        <f t="shared" si="13"/>
        <v>4.131</v>
      </c>
      <c r="BN20" s="50">
        <f t="shared" si="13"/>
        <v>4.799</v>
      </c>
      <c r="BO20" s="50">
        <f t="shared" si="13"/>
        <v>3.31</v>
      </c>
      <c r="BP20" s="51">
        <f t="shared" si="13"/>
        <v>3.431</v>
      </c>
      <c r="BQ20" s="49">
        <f>BQ11*10%/10</f>
        <v>8.424000000000001</v>
      </c>
      <c r="BR20" s="50">
        <f>BR11*10%/10</f>
        <v>3.3950000000000005</v>
      </c>
      <c r="BS20" s="50">
        <f>BS11*8%/10</f>
        <v>4.4816</v>
      </c>
      <c r="BT20" s="51">
        <f>BT11*10%/10</f>
        <v>0.966</v>
      </c>
      <c r="BU20" s="49">
        <f>BU11*12%/10</f>
        <v>14.425199999999998</v>
      </c>
      <c r="BV20" s="50">
        <f>BV11*10%/10</f>
        <v>5.164</v>
      </c>
      <c r="BW20" s="50">
        <f>BW11*10%/10</f>
        <v>5.271000000000001</v>
      </c>
      <c r="BX20" s="51">
        <f>BX11*10%/10</f>
        <v>4.112</v>
      </c>
      <c r="BY20" s="51">
        <f>BY11*10%/10</f>
        <v>4.112</v>
      </c>
    </row>
    <row r="21" spans="1:77" ht="12.75" customHeight="1">
      <c r="A21" s="86"/>
      <c r="B21" s="14" t="s">
        <v>17</v>
      </c>
      <c r="C21" s="52">
        <v>0</v>
      </c>
      <c r="D21" s="52">
        <f aca="true" t="shared" si="14" ref="D21:I21">2281.73*D20</f>
        <v>0</v>
      </c>
      <c r="E21" s="53">
        <f t="shared" si="14"/>
        <v>0</v>
      </c>
      <c r="F21" s="52">
        <f t="shared" si="14"/>
        <v>11506.764390000002</v>
      </c>
      <c r="G21" s="53">
        <f t="shared" si="14"/>
        <v>11182.758730000001</v>
      </c>
      <c r="H21" s="53">
        <f t="shared" si="14"/>
        <v>11750.909500000002</v>
      </c>
      <c r="I21" s="54">
        <f t="shared" si="14"/>
        <v>11497.63747</v>
      </c>
      <c r="J21" s="52">
        <f aca="true" t="shared" si="15" ref="J21:AO21">2281.73*J20</f>
        <v>11693.866250000001</v>
      </c>
      <c r="K21" s="53">
        <f t="shared" si="15"/>
        <v>11714.401820000001</v>
      </c>
      <c r="L21" s="53">
        <f t="shared" si="15"/>
        <v>9407.57279</v>
      </c>
      <c r="M21" s="54">
        <f t="shared" si="15"/>
        <v>11721.247010000001</v>
      </c>
      <c r="N21" s="52">
        <f t="shared" si="15"/>
        <v>11833.051780000002</v>
      </c>
      <c r="O21" s="53">
        <f t="shared" si="15"/>
        <v>9738.42364</v>
      </c>
      <c r="P21" s="53">
        <f t="shared" si="15"/>
        <v>11100.616450000001</v>
      </c>
      <c r="Q21" s="54">
        <f t="shared" si="15"/>
        <v>11696.147980000002</v>
      </c>
      <c r="R21" s="52">
        <f t="shared" si="15"/>
        <v>12957.94467</v>
      </c>
      <c r="S21" s="53">
        <f t="shared" si="15"/>
        <v>11632.259540000001</v>
      </c>
      <c r="T21" s="53">
        <f t="shared" si="15"/>
        <v>11461.12979</v>
      </c>
      <c r="U21" s="54">
        <f t="shared" si="15"/>
        <v>14139.880810000002</v>
      </c>
      <c r="V21" s="53">
        <f t="shared" si="15"/>
        <v>11392.67789</v>
      </c>
      <c r="W21" s="52">
        <f t="shared" si="15"/>
        <v>11632.259540000001</v>
      </c>
      <c r="X21" s="53">
        <f t="shared" si="15"/>
        <v>11326.507720000001</v>
      </c>
      <c r="Y21" s="53">
        <f t="shared" si="15"/>
        <v>5209.189590000001</v>
      </c>
      <c r="Z21" s="54">
        <f t="shared" si="15"/>
        <v>2603.45393</v>
      </c>
      <c r="AA21" s="52">
        <f t="shared" si="15"/>
        <v>13457.64354</v>
      </c>
      <c r="AB21" s="53">
        <f t="shared" si="15"/>
        <v>16640.65689</v>
      </c>
      <c r="AC21" s="53">
        <f t="shared" si="15"/>
        <v>11732.655660000002</v>
      </c>
      <c r="AD21" s="54">
        <f t="shared" si="15"/>
        <v>11671.04895</v>
      </c>
      <c r="AE21" s="52">
        <f t="shared" si="15"/>
        <v>9772.64959</v>
      </c>
      <c r="AF21" s="53">
        <f t="shared" si="15"/>
        <v>9795.466890000003</v>
      </c>
      <c r="AG21" s="53">
        <f t="shared" si="15"/>
        <v>19470.002089999998</v>
      </c>
      <c r="AH21" s="54">
        <f t="shared" si="15"/>
        <v>16606.430940000002</v>
      </c>
      <c r="AI21" s="52">
        <f t="shared" si="15"/>
        <v>12417.174660000002</v>
      </c>
      <c r="AJ21" s="53">
        <f t="shared" si="15"/>
        <v>9642.590980000003</v>
      </c>
      <c r="AK21" s="53">
        <f t="shared" si="15"/>
        <v>23385.450770000003</v>
      </c>
      <c r="AL21" s="54">
        <f t="shared" si="15"/>
        <v>5398.57318</v>
      </c>
      <c r="AM21" s="53">
        <f t="shared" si="15"/>
        <v>11693.866250000001</v>
      </c>
      <c r="AN21" s="52">
        <f t="shared" si="15"/>
        <v>11602.59705</v>
      </c>
      <c r="AO21" s="53">
        <f t="shared" si="15"/>
        <v>12004.181530000002</v>
      </c>
      <c r="AP21" s="53">
        <f aca="true" t="shared" si="16" ref="AP21:BU21">2281.73*AP20</f>
        <v>15543.144760000001</v>
      </c>
      <c r="AQ21" s="54">
        <f t="shared" si="16"/>
        <v>11741.782580000003</v>
      </c>
      <c r="AR21" s="52">
        <f t="shared" si="16"/>
        <v>11397.24135</v>
      </c>
      <c r="AS21" s="53">
        <f t="shared" si="16"/>
        <v>12355.567950000002</v>
      </c>
      <c r="AT21" s="53">
        <f t="shared" si="16"/>
        <v>11794.262369999999</v>
      </c>
      <c r="AU21" s="54">
        <f t="shared" si="16"/>
        <v>11515.891309999999</v>
      </c>
      <c r="AV21" s="52">
        <f t="shared" si="16"/>
        <v>14244.840390000001</v>
      </c>
      <c r="AW21" s="53">
        <f t="shared" si="16"/>
        <v>10772.047330000003</v>
      </c>
      <c r="AX21" s="53">
        <f t="shared" si="16"/>
        <v>10959.14919</v>
      </c>
      <c r="AY21" s="54">
        <f t="shared" si="16"/>
        <v>7983.773270000001</v>
      </c>
      <c r="AZ21" s="52">
        <f t="shared" si="16"/>
        <v>10904.38767</v>
      </c>
      <c r="BA21" s="53">
        <f t="shared" si="16"/>
        <v>7020.88321</v>
      </c>
      <c r="BB21" s="53">
        <f t="shared" si="16"/>
        <v>9834.256300000001</v>
      </c>
      <c r="BC21" s="54">
        <f t="shared" si="16"/>
        <v>4167.351672000001</v>
      </c>
      <c r="BD21" s="53">
        <f t="shared" si="16"/>
        <v>8570.177880000001</v>
      </c>
      <c r="BE21" s="52">
        <f t="shared" si="16"/>
        <v>7776.135840000001</v>
      </c>
      <c r="BF21" s="53">
        <f t="shared" si="16"/>
        <v>11091.48953</v>
      </c>
      <c r="BG21" s="53">
        <f t="shared" si="16"/>
        <v>7657.485880000001</v>
      </c>
      <c r="BH21" s="54">
        <f t="shared" si="16"/>
        <v>7721.374319999999</v>
      </c>
      <c r="BI21" s="52">
        <f t="shared" si="16"/>
        <v>16857.42124</v>
      </c>
      <c r="BJ21" s="53">
        <f t="shared" si="16"/>
        <v>6974.792264</v>
      </c>
      <c r="BK21" s="53">
        <f t="shared" si="16"/>
        <v>16652.06554</v>
      </c>
      <c r="BL21" s="54">
        <f t="shared" si="16"/>
        <v>11602.59705</v>
      </c>
      <c r="BM21" s="52">
        <f t="shared" si="16"/>
        <v>9425.826630000001</v>
      </c>
      <c r="BN21" s="53">
        <f t="shared" si="16"/>
        <v>10950.022270000001</v>
      </c>
      <c r="BO21" s="53">
        <f t="shared" si="16"/>
        <v>7552.5263</v>
      </c>
      <c r="BP21" s="54">
        <f t="shared" si="16"/>
        <v>7828.61563</v>
      </c>
      <c r="BQ21" s="52">
        <f t="shared" si="16"/>
        <v>19221.293520000003</v>
      </c>
      <c r="BR21" s="53">
        <f t="shared" si="16"/>
        <v>7746.473350000001</v>
      </c>
      <c r="BS21" s="53">
        <f t="shared" si="16"/>
        <v>10225.801168</v>
      </c>
      <c r="BT21" s="54">
        <f t="shared" si="16"/>
        <v>2204.15118</v>
      </c>
      <c r="BU21" s="52">
        <f t="shared" si="16"/>
        <v>32914.411596</v>
      </c>
      <c r="BV21" s="53">
        <f>2281.73*BV20</f>
        <v>11782.85372</v>
      </c>
      <c r="BW21" s="53">
        <f>2281.73*BW20</f>
        <v>12026.998830000002</v>
      </c>
      <c r="BX21" s="54">
        <f>2281.73*BX20</f>
        <v>9382.47376</v>
      </c>
      <c r="BY21" s="54">
        <f>2281.73*BY20</f>
        <v>9382.47376</v>
      </c>
    </row>
    <row r="22" spans="1:77" ht="15.75" customHeight="1">
      <c r="A22" s="86"/>
      <c r="B22" s="14" t="s">
        <v>2</v>
      </c>
      <c r="C22" s="52">
        <f aca="true" t="shared" si="17" ref="C22:AH22">C21/C10/12</f>
        <v>0</v>
      </c>
      <c r="D22" s="52">
        <f t="shared" si="17"/>
        <v>0</v>
      </c>
      <c r="E22" s="53">
        <f t="shared" si="17"/>
        <v>0</v>
      </c>
      <c r="F22" s="52">
        <f t="shared" si="17"/>
        <v>1.901441666666667</v>
      </c>
      <c r="G22" s="53">
        <f t="shared" si="17"/>
        <v>1.901441666666667</v>
      </c>
      <c r="H22" s="53">
        <f t="shared" si="17"/>
        <v>1.901441666666667</v>
      </c>
      <c r="I22" s="54">
        <f t="shared" si="17"/>
        <v>1.9014416666666667</v>
      </c>
      <c r="J22" s="52">
        <f t="shared" si="17"/>
        <v>1.901441666666667</v>
      </c>
      <c r="K22" s="53">
        <f t="shared" si="17"/>
        <v>1.901441666666667</v>
      </c>
      <c r="L22" s="53">
        <f t="shared" si="17"/>
        <v>1.9014416666666667</v>
      </c>
      <c r="M22" s="54">
        <f t="shared" si="17"/>
        <v>1.9014416666666667</v>
      </c>
      <c r="N22" s="52">
        <f t="shared" si="17"/>
        <v>1.901441666666667</v>
      </c>
      <c r="O22" s="53">
        <f t="shared" si="17"/>
        <v>1.901441666666667</v>
      </c>
      <c r="P22" s="53">
        <f t="shared" si="17"/>
        <v>1.901441666666667</v>
      </c>
      <c r="Q22" s="54">
        <f t="shared" si="17"/>
        <v>1.901441666666667</v>
      </c>
      <c r="R22" s="52">
        <f t="shared" si="17"/>
        <v>1.901441666666667</v>
      </c>
      <c r="S22" s="53">
        <f t="shared" si="17"/>
        <v>1.901441666666667</v>
      </c>
      <c r="T22" s="53">
        <f t="shared" si="17"/>
        <v>1.9014416666666667</v>
      </c>
      <c r="U22" s="54">
        <f t="shared" si="17"/>
        <v>1.901441666666667</v>
      </c>
      <c r="V22" s="53">
        <f t="shared" si="17"/>
        <v>1.9014416666666667</v>
      </c>
      <c r="W22" s="52">
        <f t="shared" si="17"/>
        <v>1.901441666666667</v>
      </c>
      <c r="X22" s="53">
        <f t="shared" si="17"/>
        <v>1.901441666666667</v>
      </c>
      <c r="Y22" s="53">
        <f t="shared" si="17"/>
        <v>1.901441666666667</v>
      </c>
      <c r="Z22" s="54">
        <f t="shared" si="17"/>
        <v>1.901441666666667</v>
      </c>
      <c r="AA22" s="52">
        <f t="shared" si="17"/>
        <v>1.9014416666666667</v>
      </c>
      <c r="AB22" s="53">
        <f t="shared" si="17"/>
        <v>1.9014416666666667</v>
      </c>
      <c r="AC22" s="53">
        <f t="shared" si="17"/>
        <v>1.901441666666667</v>
      </c>
      <c r="AD22" s="54">
        <f t="shared" si="17"/>
        <v>1.9014416666666667</v>
      </c>
      <c r="AE22" s="52">
        <f t="shared" si="17"/>
        <v>1.901441666666667</v>
      </c>
      <c r="AF22" s="53">
        <f t="shared" si="17"/>
        <v>1.9014416666666671</v>
      </c>
      <c r="AG22" s="53">
        <f t="shared" si="17"/>
        <v>1.9014416666666667</v>
      </c>
      <c r="AH22" s="54">
        <f t="shared" si="17"/>
        <v>1.901441666666667</v>
      </c>
      <c r="AI22" s="52">
        <f aca="true" t="shared" si="18" ref="AI22:BN22">AI21/AI10/12</f>
        <v>1.901441666666667</v>
      </c>
      <c r="AJ22" s="53">
        <f t="shared" si="18"/>
        <v>1.9014416666666671</v>
      </c>
      <c r="AK22" s="53">
        <f t="shared" si="18"/>
        <v>1.9014416666666667</v>
      </c>
      <c r="AL22" s="54">
        <f t="shared" si="18"/>
        <v>1.901441666666667</v>
      </c>
      <c r="AM22" s="53">
        <f t="shared" si="18"/>
        <v>1.901441666666667</v>
      </c>
      <c r="AN22" s="52">
        <f t="shared" si="18"/>
        <v>1.9014416666666667</v>
      </c>
      <c r="AO22" s="53">
        <f t="shared" si="18"/>
        <v>1.901441666666667</v>
      </c>
      <c r="AP22" s="53">
        <f t="shared" si="18"/>
        <v>1.9014416666666667</v>
      </c>
      <c r="AQ22" s="54">
        <f t="shared" si="18"/>
        <v>1.901441666666667</v>
      </c>
      <c r="AR22" s="52">
        <f t="shared" si="18"/>
        <v>1.9014416666666667</v>
      </c>
      <c r="AS22" s="53">
        <f t="shared" si="18"/>
        <v>1.901441666666667</v>
      </c>
      <c r="AT22" s="53">
        <f t="shared" si="18"/>
        <v>1.9014416666666667</v>
      </c>
      <c r="AU22" s="54">
        <f t="shared" si="18"/>
        <v>1.9014416666666667</v>
      </c>
      <c r="AV22" s="52">
        <f t="shared" si="18"/>
        <v>1.901441666666667</v>
      </c>
      <c r="AW22" s="53">
        <f t="shared" si="18"/>
        <v>1.9014416666666671</v>
      </c>
      <c r="AX22" s="53">
        <f t="shared" si="18"/>
        <v>1.9014416666666667</v>
      </c>
      <c r="AY22" s="54">
        <f t="shared" si="18"/>
        <v>1.901441666666667</v>
      </c>
      <c r="AZ22" s="52">
        <f t="shared" si="18"/>
        <v>2.8521625</v>
      </c>
      <c r="BA22" s="53">
        <f t="shared" si="18"/>
        <v>1.9014416666666667</v>
      </c>
      <c r="BB22" s="53">
        <f t="shared" si="18"/>
        <v>1.901441666666667</v>
      </c>
      <c r="BC22" s="54">
        <f t="shared" si="18"/>
        <v>1.5211533333333336</v>
      </c>
      <c r="BD22" s="53">
        <f t="shared" si="18"/>
        <v>1.901441666666667</v>
      </c>
      <c r="BE22" s="52">
        <f t="shared" si="18"/>
        <v>1.901441666666667</v>
      </c>
      <c r="BF22" s="53">
        <f t="shared" si="18"/>
        <v>1.9014416666666667</v>
      </c>
      <c r="BG22" s="53">
        <f t="shared" si="18"/>
        <v>1.901441666666667</v>
      </c>
      <c r="BH22" s="54">
        <f t="shared" si="18"/>
        <v>1.9014416666666667</v>
      </c>
      <c r="BI22" s="52">
        <f t="shared" si="18"/>
        <v>1.9014416666666667</v>
      </c>
      <c r="BJ22" s="53">
        <f t="shared" si="18"/>
        <v>1.5211533333333331</v>
      </c>
      <c r="BK22" s="53">
        <f t="shared" si="18"/>
        <v>1.9014416666666667</v>
      </c>
      <c r="BL22" s="54">
        <f t="shared" si="18"/>
        <v>1.9014416666666667</v>
      </c>
      <c r="BM22" s="52">
        <f t="shared" si="18"/>
        <v>1.901441666666667</v>
      </c>
      <c r="BN22" s="53">
        <f t="shared" si="18"/>
        <v>1.901441666666667</v>
      </c>
      <c r="BO22" s="53">
        <f aca="true" t="shared" si="19" ref="BO22:BY22">BO21/BO10/12</f>
        <v>1.901441666666667</v>
      </c>
      <c r="BP22" s="54">
        <f t="shared" si="19"/>
        <v>1.9014416666666667</v>
      </c>
      <c r="BQ22" s="52">
        <f t="shared" si="19"/>
        <v>1.901441666666667</v>
      </c>
      <c r="BR22" s="53">
        <f t="shared" si="19"/>
        <v>1.901441666666667</v>
      </c>
      <c r="BS22" s="53">
        <f t="shared" si="19"/>
        <v>1.5211533333333331</v>
      </c>
      <c r="BT22" s="54">
        <f t="shared" si="19"/>
        <v>1.9014416666666667</v>
      </c>
      <c r="BU22" s="52">
        <f t="shared" si="19"/>
        <v>2.28173</v>
      </c>
      <c r="BV22" s="53">
        <f t="shared" si="19"/>
        <v>1.9014416666666667</v>
      </c>
      <c r="BW22" s="53">
        <f t="shared" si="19"/>
        <v>1.901441666666667</v>
      </c>
      <c r="BX22" s="54">
        <f t="shared" si="19"/>
        <v>1.901441666666667</v>
      </c>
      <c r="BY22" s="54">
        <f t="shared" si="19"/>
        <v>0.734566716773143</v>
      </c>
    </row>
    <row r="23" spans="1:77" ht="13.5" customHeight="1" thickBot="1">
      <c r="A23" s="87"/>
      <c r="B23" s="16" t="s">
        <v>0</v>
      </c>
      <c r="C23" s="47" t="s">
        <v>18</v>
      </c>
      <c r="D23" s="47" t="s">
        <v>18</v>
      </c>
      <c r="E23" s="47" t="s">
        <v>18</v>
      </c>
      <c r="F23" s="47" t="s">
        <v>18</v>
      </c>
      <c r="G23" s="47" t="s">
        <v>18</v>
      </c>
      <c r="H23" s="47" t="s">
        <v>18</v>
      </c>
      <c r="I23" s="48" t="s">
        <v>18</v>
      </c>
      <c r="J23" s="47" t="s">
        <v>18</v>
      </c>
      <c r="K23" s="47" t="s">
        <v>18</v>
      </c>
      <c r="L23" s="47" t="s">
        <v>18</v>
      </c>
      <c r="M23" s="48" t="s">
        <v>18</v>
      </c>
      <c r="N23" s="47" t="s">
        <v>18</v>
      </c>
      <c r="O23" s="47" t="s">
        <v>18</v>
      </c>
      <c r="P23" s="47" t="s">
        <v>18</v>
      </c>
      <c r="Q23" s="48" t="s">
        <v>18</v>
      </c>
      <c r="R23" s="47" t="s">
        <v>18</v>
      </c>
      <c r="S23" s="47" t="s">
        <v>18</v>
      </c>
      <c r="T23" s="47" t="s">
        <v>18</v>
      </c>
      <c r="U23" s="48" t="s">
        <v>18</v>
      </c>
      <c r="V23" s="47" t="s">
        <v>18</v>
      </c>
      <c r="W23" s="47" t="s">
        <v>18</v>
      </c>
      <c r="X23" s="47" t="s">
        <v>18</v>
      </c>
      <c r="Y23" s="47" t="s">
        <v>18</v>
      </c>
      <c r="Z23" s="48" t="s">
        <v>18</v>
      </c>
      <c r="AA23" s="47" t="s">
        <v>18</v>
      </c>
      <c r="AB23" s="47" t="s">
        <v>18</v>
      </c>
      <c r="AC23" s="47" t="s">
        <v>18</v>
      </c>
      <c r="AD23" s="48" t="s">
        <v>18</v>
      </c>
      <c r="AE23" s="47" t="s">
        <v>18</v>
      </c>
      <c r="AF23" s="47" t="s">
        <v>18</v>
      </c>
      <c r="AG23" s="47" t="s">
        <v>18</v>
      </c>
      <c r="AH23" s="48" t="s">
        <v>18</v>
      </c>
      <c r="AI23" s="47" t="s">
        <v>18</v>
      </c>
      <c r="AJ23" s="47" t="s">
        <v>18</v>
      </c>
      <c r="AK23" s="47" t="s">
        <v>18</v>
      </c>
      <c r="AL23" s="48" t="s">
        <v>18</v>
      </c>
      <c r="AM23" s="47" t="s">
        <v>18</v>
      </c>
      <c r="AN23" s="47" t="s">
        <v>18</v>
      </c>
      <c r="AO23" s="47" t="s">
        <v>18</v>
      </c>
      <c r="AP23" s="47" t="s">
        <v>18</v>
      </c>
      <c r="AQ23" s="48" t="s">
        <v>18</v>
      </c>
      <c r="AR23" s="47" t="s">
        <v>18</v>
      </c>
      <c r="AS23" s="47" t="s">
        <v>18</v>
      </c>
      <c r="AT23" s="47" t="s">
        <v>18</v>
      </c>
      <c r="AU23" s="48" t="s">
        <v>18</v>
      </c>
      <c r="AV23" s="47" t="s">
        <v>18</v>
      </c>
      <c r="AW23" s="47" t="s">
        <v>18</v>
      </c>
      <c r="AX23" s="47" t="s">
        <v>18</v>
      </c>
      <c r="AY23" s="48" t="s">
        <v>18</v>
      </c>
      <c r="AZ23" s="47" t="s">
        <v>18</v>
      </c>
      <c r="BA23" s="47" t="s">
        <v>18</v>
      </c>
      <c r="BB23" s="47" t="s">
        <v>18</v>
      </c>
      <c r="BC23" s="48" t="s">
        <v>18</v>
      </c>
      <c r="BD23" s="47" t="s">
        <v>18</v>
      </c>
      <c r="BE23" s="47" t="s">
        <v>18</v>
      </c>
      <c r="BF23" s="47" t="s">
        <v>18</v>
      </c>
      <c r="BG23" s="47" t="s">
        <v>18</v>
      </c>
      <c r="BH23" s="48" t="s">
        <v>18</v>
      </c>
      <c r="BI23" s="47" t="s">
        <v>18</v>
      </c>
      <c r="BJ23" s="47" t="s">
        <v>18</v>
      </c>
      <c r="BK23" s="47" t="s">
        <v>18</v>
      </c>
      <c r="BL23" s="48" t="s">
        <v>18</v>
      </c>
      <c r="BM23" s="47" t="s">
        <v>18</v>
      </c>
      <c r="BN23" s="47" t="s">
        <v>18</v>
      </c>
      <c r="BO23" s="47" t="s">
        <v>18</v>
      </c>
      <c r="BP23" s="48" t="s">
        <v>18</v>
      </c>
      <c r="BQ23" s="47" t="s">
        <v>18</v>
      </c>
      <c r="BR23" s="47" t="s">
        <v>18</v>
      </c>
      <c r="BS23" s="47" t="s">
        <v>18</v>
      </c>
      <c r="BT23" s="48" t="s">
        <v>18</v>
      </c>
      <c r="BU23" s="47" t="s">
        <v>18</v>
      </c>
      <c r="BV23" s="47" t="s">
        <v>18</v>
      </c>
      <c r="BW23" s="47" t="s">
        <v>18</v>
      </c>
      <c r="BX23" s="48" t="s">
        <v>18</v>
      </c>
      <c r="BY23" s="48" t="s">
        <v>18</v>
      </c>
    </row>
    <row r="24" spans="1:77" ht="15" customHeight="1" thickTop="1">
      <c r="A24" s="79" t="s">
        <v>99</v>
      </c>
      <c r="B24" s="17" t="s">
        <v>15</v>
      </c>
      <c r="C24" s="55">
        <v>972</v>
      </c>
      <c r="D24" s="55">
        <v>1024</v>
      </c>
      <c r="E24" s="56">
        <v>913.3</v>
      </c>
      <c r="F24" s="55">
        <v>393.6</v>
      </c>
      <c r="G24" s="56">
        <v>440</v>
      </c>
      <c r="H24" s="56">
        <v>444</v>
      </c>
      <c r="I24" s="57">
        <v>434</v>
      </c>
      <c r="J24" s="55">
        <v>441</v>
      </c>
      <c r="K24" s="56">
        <v>440</v>
      </c>
      <c r="L24" s="56">
        <v>362.1</v>
      </c>
      <c r="M24" s="57">
        <v>514.3</v>
      </c>
      <c r="N24" s="55">
        <v>405.3</v>
      </c>
      <c r="O24" s="56">
        <v>363.9</v>
      </c>
      <c r="P24" s="56">
        <v>432</v>
      </c>
      <c r="Q24" s="57">
        <v>539.5</v>
      </c>
      <c r="R24" s="55">
        <v>473</v>
      </c>
      <c r="S24" s="56">
        <v>395.3</v>
      </c>
      <c r="T24" s="56">
        <v>404.2</v>
      </c>
      <c r="U24" s="57">
        <v>552</v>
      </c>
      <c r="V24" s="56">
        <v>436.8</v>
      </c>
      <c r="W24" s="55">
        <v>436.8</v>
      </c>
      <c r="X24" s="56">
        <v>436.8</v>
      </c>
      <c r="Y24" s="56">
        <v>214.6</v>
      </c>
      <c r="Z24" s="57">
        <v>231.5</v>
      </c>
      <c r="AA24" s="55">
        <v>483</v>
      </c>
      <c r="AB24" s="56">
        <v>633</v>
      </c>
      <c r="AC24" s="56">
        <v>379.9</v>
      </c>
      <c r="AD24" s="57">
        <v>437.2</v>
      </c>
      <c r="AE24" s="55">
        <v>335.6</v>
      </c>
      <c r="AF24" s="56">
        <v>336.7</v>
      </c>
      <c r="AG24" s="56">
        <v>807.9</v>
      </c>
      <c r="AH24" s="57">
        <v>637.7</v>
      </c>
      <c r="AI24" s="55">
        <v>508.5</v>
      </c>
      <c r="AJ24" s="56">
        <v>359</v>
      </c>
      <c r="AK24" s="56">
        <v>859</v>
      </c>
      <c r="AL24" s="57">
        <v>222</v>
      </c>
      <c r="AM24" s="56">
        <v>434</v>
      </c>
      <c r="AN24" s="55">
        <v>433.6</v>
      </c>
      <c r="AO24" s="56">
        <v>514.8</v>
      </c>
      <c r="AP24" s="56">
        <v>655.1</v>
      </c>
      <c r="AQ24" s="57">
        <v>367.5</v>
      </c>
      <c r="AR24" s="55">
        <v>402.7</v>
      </c>
      <c r="AS24" s="56">
        <v>513.8</v>
      </c>
      <c r="AT24" s="56">
        <v>442</v>
      </c>
      <c r="AU24" s="57">
        <v>438.4</v>
      </c>
      <c r="AV24" s="55">
        <v>423.6</v>
      </c>
      <c r="AW24" s="56">
        <v>401.9</v>
      </c>
      <c r="AX24" s="56">
        <v>405.4</v>
      </c>
      <c r="AY24" s="57">
        <v>378.3</v>
      </c>
      <c r="AZ24" s="55">
        <v>116.1</v>
      </c>
      <c r="BA24" s="56">
        <v>250.6</v>
      </c>
      <c r="BB24" s="56">
        <v>382.6</v>
      </c>
      <c r="BC24" s="57">
        <v>271.6</v>
      </c>
      <c r="BD24" s="56">
        <v>371</v>
      </c>
      <c r="BE24" s="55">
        <v>276</v>
      </c>
      <c r="BF24" s="56">
        <v>436.8</v>
      </c>
      <c r="BG24" s="56">
        <v>274</v>
      </c>
      <c r="BH24" s="57">
        <v>306.1</v>
      </c>
      <c r="BI24" s="55">
        <v>593</v>
      </c>
      <c r="BJ24" s="56">
        <v>308.7</v>
      </c>
      <c r="BK24" s="56">
        <v>630.7</v>
      </c>
      <c r="BL24" s="57">
        <v>457.5</v>
      </c>
      <c r="BM24" s="55">
        <v>350.3</v>
      </c>
      <c r="BN24" s="56">
        <v>562</v>
      </c>
      <c r="BO24" s="56">
        <v>213.3</v>
      </c>
      <c r="BP24" s="57">
        <v>295</v>
      </c>
      <c r="BQ24" s="55">
        <v>797.6</v>
      </c>
      <c r="BR24" s="56">
        <v>320</v>
      </c>
      <c r="BS24" s="56">
        <v>519.8</v>
      </c>
      <c r="BT24" s="57">
        <v>242.1</v>
      </c>
      <c r="BU24" s="55">
        <v>600</v>
      </c>
      <c r="BV24" s="56">
        <v>450.8</v>
      </c>
      <c r="BW24" s="56">
        <v>407</v>
      </c>
      <c r="BX24" s="57">
        <v>359</v>
      </c>
      <c r="BY24" s="57">
        <v>934</v>
      </c>
    </row>
    <row r="25" spans="1:77" ht="12.75">
      <c r="A25" s="80"/>
      <c r="B25" s="13" t="s">
        <v>4</v>
      </c>
      <c r="C25" s="58">
        <f>C24*0.4</f>
        <v>388.8</v>
      </c>
      <c r="D25" s="58">
        <f>D24*0.5</f>
        <v>512</v>
      </c>
      <c r="E25" s="58">
        <f>E24*0.4</f>
        <v>365.32</v>
      </c>
      <c r="F25" s="58">
        <f>F24*0.1</f>
        <v>39.36000000000001</v>
      </c>
      <c r="G25" s="58">
        <f aca="true" t="shared" si="20" ref="G25:R25">G24*0.08</f>
        <v>35.2</v>
      </c>
      <c r="H25" s="58">
        <f t="shared" si="20"/>
        <v>35.52</v>
      </c>
      <c r="I25" s="59">
        <f t="shared" si="20"/>
        <v>34.72</v>
      </c>
      <c r="J25" s="58">
        <f t="shared" si="20"/>
        <v>35.28</v>
      </c>
      <c r="K25" s="58">
        <f t="shared" si="20"/>
        <v>35.2</v>
      </c>
      <c r="L25" s="58">
        <f t="shared" si="20"/>
        <v>28.968000000000004</v>
      </c>
      <c r="M25" s="59">
        <f t="shared" si="20"/>
        <v>41.144</v>
      </c>
      <c r="N25" s="58">
        <f t="shared" si="20"/>
        <v>32.424</v>
      </c>
      <c r="O25" s="58">
        <f t="shared" si="20"/>
        <v>29.112</v>
      </c>
      <c r="P25" s="58">
        <f t="shared" si="20"/>
        <v>34.56</v>
      </c>
      <c r="Q25" s="59">
        <f t="shared" si="20"/>
        <v>43.160000000000004</v>
      </c>
      <c r="R25" s="58">
        <f t="shared" si="20"/>
        <v>37.84</v>
      </c>
      <c r="S25" s="58">
        <f>S24*0.1</f>
        <v>39.53</v>
      </c>
      <c r="T25" s="58">
        <f>T24*0.1</f>
        <v>40.42</v>
      </c>
      <c r="U25" s="59">
        <f>U24*0.1</f>
        <v>55.2</v>
      </c>
      <c r="V25" s="58">
        <f>V24*0.08</f>
        <v>34.944</v>
      </c>
      <c r="W25" s="58">
        <f>W24*0.08</f>
        <v>34.944</v>
      </c>
      <c r="X25" s="58">
        <f>X24*0.08</f>
        <v>34.944</v>
      </c>
      <c r="Y25" s="58">
        <f>Y24*0.08</f>
        <v>17.168</v>
      </c>
      <c r="Z25" s="59">
        <f>Z24*0.04</f>
        <v>9.26</v>
      </c>
      <c r="AA25" s="58">
        <f>AA24*0.08</f>
        <v>38.64</v>
      </c>
      <c r="AB25" s="58">
        <f>AB24*0.08</f>
        <v>50.64</v>
      </c>
      <c r="AC25" s="58">
        <f>AC24*0.1</f>
        <v>37.99</v>
      </c>
      <c r="AD25" s="59">
        <f>AD24*0.1</f>
        <v>43.72</v>
      </c>
      <c r="AE25" s="58">
        <f>AE24*0.08</f>
        <v>26.848000000000003</v>
      </c>
      <c r="AF25" s="58">
        <f>AF24*0.1</f>
        <v>33.67</v>
      </c>
      <c r="AG25" s="58">
        <f>AG24*0.08</f>
        <v>64.632</v>
      </c>
      <c r="AH25" s="59">
        <f>AH24*0.1</f>
        <v>63.77000000000001</v>
      </c>
      <c r="AI25" s="58">
        <f>AI24*0.08</f>
        <v>40.68</v>
      </c>
      <c r="AJ25" s="58">
        <f>AJ24*0.1</f>
        <v>35.9</v>
      </c>
      <c r="AK25" s="58">
        <f>AK24*0.08</f>
        <v>68.72</v>
      </c>
      <c r="AL25" s="59">
        <f>AL24*0.08</f>
        <v>17.76</v>
      </c>
      <c r="AM25" s="58">
        <f>AM24*0.1</f>
        <v>43.400000000000006</v>
      </c>
      <c r="AN25" s="58">
        <f>AN24*0.08</f>
        <v>34.688</v>
      </c>
      <c r="AO25" s="58">
        <f>AO24*0.08</f>
        <v>41.184</v>
      </c>
      <c r="AP25" s="58">
        <f>AP24*0.08</f>
        <v>52.408</v>
      </c>
      <c r="AQ25" s="59">
        <f>AQ24*0.1</f>
        <v>36.75</v>
      </c>
      <c r="AR25" s="58">
        <f>AR24*0.08</f>
        <v>32.216</v>
      </c>
      <c r="AS25" s="58">
        <f>AS24*0.08</f>
        <v>41.104</v>
      </c>
      <c r="AT25" s="58">
        <f>AT24*0.08</f>
        <v>35.36</v>
      </c>
      <c r="AU25" s="59">
        <f>AU24*0.1</f>
        <v>43.84</v>
      </c>
      <c r="AV25" s="58">
        <f>AV24*0.1</f>
        <v>42.36000000000001</v>
      </c>
      <c r="AW25" s="58">
        <f>AW24*0.1</f>
        <v>40.19</v>
      </c>
      <c r="AX25" s="58">
        <f>AX24*0.1</f>
        <v>40.54</v>
      </c>
      <c r="AY25" s="59">
        <f>AY24*0.08</f>
        <v>30.264000000000003</v>
      </c>
      <c r="AZ25" s="58">
        <f>AZ24*0.15</f>
        <v>17.415</v>
      </c>
      <c r="BA25" s="58">
        <f>BA24*0.1</f>
        <v>25.060000000000002</v>
      </c>
      <c r="BB25" s="58">
        <f aca="true" t="shared" si="21" ref="BB25:BM25">BB24*0.08</f>
        <v>30.608000000000004</v>
      </c>
      <c r="BC25" s="59">
        <f t="shared" si="21"/>
        <v>21.728</v>
      </c>
      <c r="BD25" s="58">
        <f t="shared" si="21"/>
        <v>29.68</v>
      </c>
      <c r="BE25" s="58">
        <f t="shared" si="21"/>
        <v>22.080000000000002</v>
      </c>
      <c r="BF25" s="58">
        <f t="shared" si="21"/>
        <v>34.944</v>
      </c>
      <c r="BG25" s="58">
        <f t="shared" si="21"/>
        <v>21.92</v>
      </c>
      <c r="BH25" s="59">
        <f t="shared" si="21"/>
        <v>24.488000000000003</v>
      </c>
      <c r="BI25" s="58">
        <f t="shared" si="21"/>
        <v>47.44</v>
      </c>
      <c r="BJ25" s="58">
        <f t="shared" si="21"/>
        <v>24.695999999999998</v>
      </c>
      <c r="BK25" s="58">
        <f t="shared" si="21"/>
        <v>50.456</v>
      </c>
      <c r="BL25" s="59">
        <f t="shared" si="21"/>
        <v>36.6</v>
      </c>
      <c r="BM25" s="58">
        <f t="shared" si="21"/>
        <v>28.024</v>
      </c>
      <c r="BN25" s="58">
        <f>BN24*0.05</f>
        <v>28.1</v>
      </c>
      <c r="BO25" s="58">
        <f>BO24*0.08</f>
        <v>17.064</v>
      </c>
      <c r="BP25" s="59">
        <f>BP24*0.08</f>
        <v>23.6</v>
      </c>
      <c r="BQ25" s="58">
        <f>BQ24*0.08</f>
        <v>63.808</v>
      </c>
      <c r="BR25" s="58">
        <f>BR24*0.07</f>
        <v>22.400000000000002</v>
      </c>
      <c r="BS25" s="58">
        <f>BS24*0.08</f>
        <v>41.583999999999996</v>
      </c>
      <c r="BT25" s="59">
        <f>BT24*0.03</f>
        <v>7.263</v>
      </c>
      <c r="BU25" s="58">
        <f>BU24*0.11</f>
        <v>66</v>
      </c>
      <c r="BV25" s="58">
        <f>BV24*0.08</f>
        <v>36.064</v>
      </c>
      <c r="BW25" s="58">
        <f>BW24*0.08</f>
        <v>32.56</v>
      </c>
      <c r="BX25" s="59">
        <f>BX24*0.08</f>
        <v>28.72</v>
      </c>
      <c r="BY25" s="59">
        <f>BY24*0.11</f>
        <v>102.74</v>
      </c>
    </row>
    <row r="26" spans="1:77" ht="13.5" customHeight="1">
      <c r="A26" s="80"/>
      <c r="B26" s="14" t="s">
        <v>17</v>
      </c>
      <c r="C26" s="60">
        <f aca="true" t="shared" si="22" ref="C26:I26">445.14*C25</f>
        <v>173070.432</v>
      </c>
      <c r="D26" s="60">
        <f t="shared" si="22"/>
        <v>227911.68</v>
      </c>
      <c r="E26" s="53">
        <f t="shared" si="22"/>
        <v>162618.5448</v>
      </c>
      <c r="F26" s="60">
        <f t="shared" si="22"/>
        <v>17520.710400000004</v>
      </c>
      <c r="G26" s="53">
        <f t="shared" si="22"/>
        <v>15668.928</v>
      </c>
      <c r="H26" s="53">
        <f t="shared" si="22"/>
        <v>15811.372800000001</v>
      </c>
      <c r="I26" s="61">
        <f t="shared" si="22"/>
        <v>15455.260799999998</v>
      </c>
      <c r="J26" s="60">
        <f aca="true" t="shared" si="23" ref="J26:AO26">445.14*J25</f>
        <v>15704.5392</v>
      </c>
      <c r="K26" s="53">
        <f t="shared" si="23"/>
        <v>15668.928</v>
      </c>
      <c r="L26" s="53">
        <f t="shared" si="23"/>
        <v>12894.815520000002</v>
      </c>
      <c r="M26" s="61">
        <f t="shared" si="23"/>
        <v>18314.84016</v>
      </c>
      <c r="N26" s="60">
        <f t="shared" si="23"/>
        <v>14433.21936</v>
      </c>
      <c r="O26" s="53">
        <f t="shared" si="23"/>
        <v>12958.915679999998</v>
      </c>
      <c r="P26" s="53">
        <f t="shared" si="23"/>
        <v>15384.038400000001</v>
      </c>
      <c r="Q26" s="61">
        <f t="shared" si="23"/>
        <v>19212.242400000003</v>
      </c>
      <c r="R26" s="60">
        <f t="shared" si="23"/>
        <v>16844.0976</v>
      </c>
      <c r="S26" s="53">
        <f t="shared" si="23"/>
        <v>17596.3842</v>
      </c>
      <c r="T26" s="53">
        <f t="shared" si="23"/>
        <v>17992.5588</v>
      </c>
      <c r="U26" s="61">
        <f t="shared" si="23"/>
        <v>24571.728</v>
      </c>
      <c r="V26" s="53">
        <f t="shared" si="23"/>
        <v>15554.972160000001</v>
      </c>
      <c r="W26" s="60">
        <f t="shared" si="23"/>
        <v>15554.972160000001</v>
      </c>
      <c r="X26" s="53">
        <f t="shared" si="23"/>
        <v>15554.972160000001</v>
      </c>
      <c r="Y26" s="53">
        <f t="shared" si="23"/>
        <v>7642.163519999999</v>
      </c>
      <c r="Z26" s="61">
        <f t="shared" si="23"/>
        <v>4121.9964</v>
      </c>
      <c r="AA26" s="60">
        <f t="shared" si="23"/>
        <v>17200.2096</v>
      </c>
      <c r="AB26" s="53">
        <f t="shared" si="23"/>
        <v>22541.8896</v>
      </c>
      <c r="AC26" s="53">
        <f t="shared" si="23"/>
        <v>16910.8686</v>
      </c>
      <c r="AD26" s="61">
        <f t="shared" si="23"/>
        <v>19461.5208</v>
      </c>
      <c r="AE26" s="60">
        <f t="shared" si="23"/>
        <v>11951.11872</v>
      </c>
      <c r="AF26" s="53">
        <f t="shared" si="23"/>
        <v>14987.863800000001</v>
      </c>
      <c r="AG26" s="53">
        <f t="shared" si="23"/>
        <v>28770.288480000003</v>
      </c>
      <c r="AH26" s="61">
        <f t="shared" si="23"/>
        <v>28386.577800000003</v>
      </c>
      <c r="AI26" s="60">
        <f t="shared" si="23"/>
        <v>18108.2952</v>
      </c>
      <c r="AJ26" s="53">
        <f t="shared" si="23"/>
        <v>15980.525999999998</v>
      </c>
      <c r="AK26" s="53">
        <f t="shared" si="23"/>
        <v>30590.0208</v>
      </c>
      <c r="AL26" s="61">
        <f t="shared" si="23"/>
        <v>7905.6864000000005</v>
      </c>
      <c r="AM26" s="53">
        <f t="shared" si="23"/>
        <v>19319.076</v>
      </c>
      <c r="AN26" s="60">
        <f t="shared" si="23"/>
        <v>15441.01632</v>
      </c>
      <c r="AO26" s="53">
        <f t="shared" si="23"/>
        <v>18332.64576</v>
      </c>
      <c r="AP26" s="53">
        <f aca="true" t="shared" si="24" ref="AP26:BU26">445.14*AP25</f>
        <v>23328.89712</v>
      </c>
      <c r="AQ26" s="61">
        <f t="shared" si="24"/>
        <v>16358.894999999999</v>
      </c>
      <c r="AR26" s="60">
        <f t="shared" si="24"/>
        <v>14340.63024</v>
      </c>
      <c r="AS26" s="53">
        <f t="shared" si="24"/>
        <v>18297.03456</v>
      </c>
      <c r="AT26" s="53">
        <f t="shared" si="24"/>
        <v>15740.150399999999</v>
      </c>
      <c r="AU26" s="61">
        <f t="shared" si="24"/>
        <v>19514.9376</v>
      </c>
      <c r="AV26" s="60">
        <f t="shared" si="24"/>
        <v>18856.130400000002</v>
      </c>
      <c r="AW26" s="53">
        <f t="shared" si="24"/>
        <v>17890.1766</v>
      </c>
      <c r="AX26" s="53">
        <f t="shared" si="24"/>
        <v>18045.975599999998</v>
      </c>
      <c r="AY26" s="61">
        <f t="shared" si="24"/>
        <v>13471.716960000002</v>
      </c>
      <c r="AZ26" s="60">
        <f t="shared" si="24"/>
        <v>7752.1131</v>
      </c>
      <c r="BA26" s="53">
        <f t="shared" si="24"/>
        <v>11155.208400000001</v>
      </c>
      <c r="BB26" s="53">
        <f t="shared" si="24"/>
        <v>13624.845120000002</v>
      </c>
      <c r="BC26" s="61">
        <f t="shared" si="24"/>
        <v>9672.00192</v>
      </c>
      <c r="BD26" s="53">
        <f t="shared" si="24"/>
        <v>13211.7552</v>
      </c>
      <c r="BE26" s="60">
        <f t="shared" si="24"/>
        <v>9828.691200000001</v>
      </c>
      <c r="BF26" s="53">
        <f t="shared" si="24"/>
        <v>15554.972160000001</v>
      </c>
      <c r="BG26" s="53">
        <f t="shared" si="24"/>
        <v>9757.4688</v>
      </c>
      <c r="BH26" s="61">
        <f t="shared" si="24"/>
        <v>10900.58832</v>
      </c>
      <c r="BI26" s="60">
        <f t="shared" si="24"/>
        <v>21117.4416</v>
      </c>
      <c r="BJ26" s="53">
        <f t="shared" si="24"/>
        <v>10993.17744</v>
      </c>
      <c r="BK26" s="53">
        <f t="shared" si="24"/>
        <v>22459.98384</v>
      </c>
      <c r="BL26" s="61">
        <f t="shared" si="24"/>
        <v>16292.124</v>
      </c>
      <c r="BM26" s="60">
        <f t="shared" si="24"/>
        <v>12474.60336</v>
      </c>
      <c r="BN26" s="53">
        <f t="shared" si="24"/>
        <v>12508.434000000001</v>
      </c>
      <c r="BO26" s="53">
        <f t="shared" si="24"/>
        <v>7595.86896</v>
      </c>
      <c r="BP26" s="61">
        <f t="shared" si="24"/>
        <v>10505.304</v>
      </c>
      <c r="BQ26" s="60">
        <f t="shared" si="24"/>
        <v>28403.49312</v>
      </c>
      <c r="BR26" s="53">
        <f t="shared" si="24"/>
        <v>9971.136</v>
      </c>
      <c r="BS26" s="53">
        <f t="shared" si="24"/>
        <v>18510.701759999996</v>
      </c>
      <c r="BT26" s="61">
        <f t="shared" si="24"/>
        <v>3233.0518199999997</v>
      </c>
      <c r="BU26" s="60">
        <f t="shared" si="24"/>
        <v>29379.239999999998</v>
      </c>
      <c r="BV26" s="53">
        <f>445.14*BV25</f>
        <v>16053.52896</v>
      </c>
      <c r="BW26" s="53">
        <f>445.14*BW25</f>
        <v>14493.7584</v>
      </c>
      <c r="BX26" s="61">
        <f>445.14*BX25</f>
        <v>12784.4208</v>
      </c>
      <c r="BY26" s="61">
        <f>445.14*BY25</f>
        <v>45733.6836</v>
      </c>
    </row>
    <row r="27" spans="1:77" ht="16.5" customHeight="1">
      <c r="A27" s="80"/>
      <c r="B27" s="14" t="s">
        <v>2</v>
      </c>
      <c r="C27" s="52">
        <f aca="true" t="shared" si="25" ref="C27:AH27">C26/C10/12</f>
        <v>4.807351754941502</v>
      </c>
      <c r="D27" s="52">
        <f t="shared" si="25"/>
        <v>4.818388005175432</v>
      </c>
      <c r="E27" s="53">
        <f t="shared" si="25"/>
        <v>4.765797573413047</v>
      </c>
      <c r="F27" s="52">
        <f t="shared" si="25"/>
        <v>2.8952195121951227</v>
      </c>
      <c r="G27" s="53">
        <f t="shared" si="25"/>
        <v>2.664239951030402</v>
      </c>
      <c r="H27" s="53">
        <f t="shared" si="25"/>
        <v>2.558474563106796</v>
      </c>
      <c r="I27" s="54">
        <f t="shared" si="25"/>
        <v>2.5559404643778527</v>
      </c>
      <c r="J27" s="52">
        <f t="shared" si="25"/>
        <v>2.5535836097560973</v>
      </c>
      <c r="K27" s="53">
        <f t="shared" si="25"/>
        <v>2.543326840670043</v>
      </c>
      <c r="L27" s="53">
        <f t="shared" si="25"/>
        <v>2.6062768857627945</v>
      </c>
      <c r="M27" s="54">
        <f t="shared" si="25"/>
        <v>2.9710661475569395</v>
      </c>
      <c r="N27" s="52">
        <f t="shared" si="25"/>
        <v>2.31926008484381</v>
      </c>
      <c r="O27" s="53">
        <f t="shared" si="25"/>
        <v>2.530247516401124</v>
      </c>
      <c r="P27" s="53">
        <f t="shared" si="25"/>
        <v>2.6351556012332993</v>
      </c>
      <c r="Q27" s="54">
        <f t="shared" si="25"/>
        <v>3.1233324229418655</v>
      </c>
      <c r="R27" s="52">
        <f t="shared" si="25"/>
        <v>2.471693608029583</v>
      </c>
      <c r="S27" s="53">
        <f t="shared" si="25"/>
        <v>2.876354158493527</v>
      </c>
      <c r="T27" s="53">
        <f t="shared" si="25"/>
        <v>2.9850286681266174</v>
      </c>
      <c r="U27" s="54">
        <f t="shared" si="25"/>
        <v>3.304250443763111</v>
      </c>
      <c r="V27" s="53">
        <f t="shared" si="25"/>
        <v>2.596129941918686</v>
      </c>
      <c r="W27" s="52">
        <f t="shared" si="25"/>
        <v>2.5426592389172225</v>
      </c>
      <c r="X27" s="53">
        <f t="shared" si="25"/>
        <v>2.6112966962127317</v>
      </c>
      <c r="Y27" s="53">
        <f t="shared" si="25"/>
        <v>2.7895180026281206</v>
      </c>
      <c r="Z27" s="54">
        <f t="shared" si="25"/>
        <v>3.010514460999124</v>
      </c>
      <c r="AA27" s="52">
        <f t="shared" si="25"/>
        <v>2.430231943031536</v>
      </c>
      <c r="AB27" s="53">
        <f t="shared" si="25"/>
        <v>2.5757449609214316</v>
      </c>
      <c r="AC27" s="53">
        <f t="shared" si="25"/>
        <v>2.7406438156359396</v>
      </c>
      <c r="AD27" s="54">
        <f t="shared" si="25"/>
        <v>3.1706615835777128</v>
      </c>
      <c r="AE27" s="52">
        <f t="shared" si="25"/>
        <v>2.325301330842867</v>
      </c>
      <c r="AF27" s="53">
        <f t="shared" si="25"/>
        <v>2.909360936408106</v>
      </c>
      <c r="AG27" s="53">
        <f t="shared" si="25"/>
        <v>2.8097082386030707</v>
      </c>
      <c r="AH27" s="54">
        <f t="shared" si="25"/>
        <v>3.2502722588623256</v>
      </c>
      <c r="AI27" s="52">
        <f aca="true" t="shared" si="26" ref="AI27:BN27">AI26/AI10/12</f>
        <v>2.772922822491731</v>
      </c>
      <c r="AJ27" s="53">
        <f t="shared" si="26"/>
        <v>3.1512316611452906</v>
      </c>
      <c r="AK27" s="53">
        <f t="shared" si="26"/>
        <v>2.487236218167626</v>
      </c>
      <c r="AL27" s="54">
        <f t="shared" si="26"/>
        <v>2.7844767540152158</v>
      </c>
      <c r="AM27" s="53">
        <f t="shared" si="26"/>
        <v>3.1413131707317077</v>
      </c>
      <c r="AN27" s="52">
        <f t="shared" si="26"/>
        <v>2.5304844837758114</v>
      </c>
      <c r="AO27" s="53">
        <f t="shared" si="26"/>
        <v>2.903859494392701</v>
      </c>
      <c r="AP27" s="53">
        <f t="shared" si="26"/>
        <v>2.8538971814445095</v>
      </c>
      <c r="AQ27" s="54">
        <f t="shared" si="26"/>
        <v>2.64912796346677</v>
      </c>
      <c r="AR27" s="52">
        <f t="shared" si="26"/>
        <v>2.3924975375375377</v>
      </c>
      <c r="AS27" s="53">
        <f t="shared" si="26"/>
        <v>2.8157947922437674</v>
      </c>
      <c r="AT27" s="53">
        <f t="shared" si="26"/>
        <v>2.5375879280325013</v>
      </c>
      <c r="AU27" s="54">
        <f t="shared" si="26"/>
        <v>3.2222009114325343</v>
      </c>
      <c r="AV27" s="52">
        <f t="shared" si="26"/>
        <v>2.5169697260932247</v>
      </c>
      <c r="AW27" s="53">
        <f t="shared" si="26"/>
        <v>3.1579073289557296</v>
      </c>
      <c r="AX27" s="53">
        <f t="shared" si="26"/>
        <v>3.131024984384759</v>
      </c>
      <c r="AY27" s="54">
        <f t="shared" si="26"/>
        <v>3.2084683623892545</v>
      </c>
      <c r="AZ27" s="52">
        <f t="shared" si="26"/>
        <v>2.0276504237288133</v>
      </c>
      <c r="BA27" s="53">
        <f t="shared" si="26"/>
        <v>3.02112674683133</v>
      </c>
      <c r="BB27" s="53">
        <f t="shared" si="26"/>
        <v>2.6343474709976804</v>
      </c>
      <c r="BC27" s="54">
        <f t="shared" si="26"/>
        <v>3.5304431011826547</v>
      </c>
      <c r="BD27" s="53">
        <f t="shared" si="26"/>
        <v>2.9312555910543128</v>
      </c>
      <c r="BE27" s="52">
        <f t="shared" si="26"/>
        <v>2.403338028169014</v>
      </c>
      <c r="BF27" s="53">
        <f t="shared" si="26"/>
        <v>2.6666276074881714</v>
      </c>
      <c r="BG27" s="53">
        <f t="shared" si="26"/>
        <v>2.422891537544696</v>
      </c>
      <c r="BH27" s="54">
        <f t="shared" si="26"/>
        <v>2.6843450354609932</v>
      </c>
      <c r="BI27" s="52">
        <f t="shared" si="26"/>
        <v>2.381952896589063</v>
      </c>
      <c r="BJ27" s="53">
        <f t="shared" si="26"/>
        <v>2.3975349908400942</v>
      </c>
      <c r="BK27" s="53">
        <f t="shared" si="26"/>
        <v>2.564627733625651</v>
      </c>
      <c r="BL27" s="54">
        <f t="shared" si="26"/>
        <v>2.669964601769912</v>
      </c>
      <c r="BM27" s="52">
        <f t="shared" si="26"/>
        <v>2.516461583151779</v>
      </c>
      <c r="BN27" s="53">
        <f t="shared" si="26"/>
        <v>2.1720556365909567</v>
      </c>
      <c r="BO27" s="53">
        <f aca="true" t="shared" si="27" ref="BO27:BY27">BO26/BO10/12</f>
        <v>1.9123537160120845</v>
      </c>
      <c r="BP27" s="54">
        <f t="shared" si="27"/>
        <v>2.5515651413582043</v>
      </c>
      <c r="BQ27" s="52">
        <f t="shared" si="27"/>
        <v>2.8097789173789174</v>
      </c>
      <c r="BR27" s="53">
        <f t="shared" si="27"/>
        <v>2.4475051546391753</v>
      </c>
      <c r="BS27" s="53">
        <f t="shared" si="27"/>
        <v>2.7535852909675107</v>
      </c>
      <c r="BT27" s="54">
        <f t="shared" si="27"/>
        <v>2.789037111801242</v>
      </c>
      <c r="BU27" s="52">
        <f t="shared" si="27"/>
        <v>2.0366608435238334</v>
      </c>
      <c r="BV27" s="53">
        <f t="shared" si="27"/>
        <v>2.590615956622773</v>
      </c>
      <c r="BW27" s="53">
        <f t="shared" si="27"/>
        <v>2.2914308480364256</v>
      </c>
      <c r="BX27" s="54">
        <f t="shared" si="27"/>
        <v>2.590876459143969</v>
      </c>
      <c r="BY27" s="54">
        <f t="shared" si="27"/>
        <v>3.5805527057497173</v>
      </c>
    </row>
    <row r="28" spans="1:77" ht="17.25" customHeight="1" thickBot="1">
      <c r="A28" s="81"/>
      <c r="B28" s="16" t="s">
        <v>0</v>
      </c>
      <c r="C28" s="47" t="s">
        <v>110</v>
      </c>
      <c r="D28" s="47" t="s">
        <v>111</v>
      </c>
      <c r="E28" s="47" t="s">
        <v>96</v>
      </c>
      <c r="F28" s="47" t="s">
        <v>18</v>
      </c>
      <c r="G28" s="47" t="s">
        <v>18</v>
      </c>
      <c r="H28" s="47" t="s">
        <v>18</v>
      </c>
      <c r="I28" s="47" t="s">
        <v>18</v>
      </c>
      <c r="J28" s="47" t="s">
        <v>18</v>
      </c>
      <c r="K28" s="47" t="s">
        <v>18</v>
      </c>
      <c r="L28" s="47" t="s">
        <v>18</v>
      </c>
      <c r="M28" s="47" t="s">
        <v>18</v>
      </c>
      <c r="N28" s="47" t="s">
        <v>18</v>
      </c>
      <c r="O28" s="47" t="s">
        <v>18</v>
      </c>
      <c r="P28" s="47" t="s">
        <v>18</v>
      </c>
      <c r="Q28" s="47" t="s">
        <v>18</v>
      </c>
      <c r="R28" s="47" t="s">
        <v>18</v>
      </c>
      <c r="S28" s="47" t="s">
        <v>18</v>
      </c>
      <c r="T28" s="47" t="s">
        <v>18</v>
      </c>
      <c r="U28" s="47" t="s">
        <v>18</v>
      </c>
      <c r="V28" s="47" t="s">
        <v>18</v>
      </c>
      <c r="W28" s="47" t="s">
        <v>18</v>
      </c>
      <c r="X28" s="47" t="s">
        <v>18</v>
      </c>
      <c r="Y28" s="47" t="s">
        <v>18</v>
      </c>
      <c r="Z28" s="47" t="s">
        <v>18</v>
      </c>
      <c r="AA28" s="47" t="s">
        <v>18</v>
      </c>
      <c r="AB28" s="47" t="s">
        <v>18</v>
      </c>
      <c r="AC28" s="47" t="s">
        <v>18</v>
      </c>
      <c r="AD28" s="47" t="s">
        <v>18</v>
      </c>
      <c r="AE28" s="47" t="s">
        <v>18</v>
      </c>
      <c r="AF28" s="47" t="s">
        <v>18</v>
      </c>
      <c r="AG28" s="47" t="s">
        <v>18</v>
      </c>
      <c r="AH28" s="47" t="s">
        <v>18</v>
      </c>
      <c r="AI28" s="47" t="s">
        <v>18</v>
      </c>
      <c r="AJ28" s="47" t="s">
        <v>18</v>
      </c>
      <c r="AK28" s="47" t="s">
        <v>18</v>
      </c>
      <c r="AL28" s="47" t="s">
        <v>18</v>
      </c>
      <c r="AM28" s="47" t="s">
        <v>18</v>
      </c>
      <c r="AN28" s="47" t="s">
        <v>18</v>
      </c>
      <c r="AO28" s="47" t="s">
        <v>18</v>
      </c>
      <c r="AP28" s="47" t="s">
        <v>18</v>
      </c>
      <c r="AQ28" s="47" t="s">
        <v>18</v>
      </c>
      <c r="AR28" s="47" t="s">
        <v>18</v>
      </c>
      <c r="AS28" s="47" t="s">
        <v>18</v>
      </c>
      <c r="AT28" s="47" t="s">
        <v>18</v>
      </c>
      <c r="AU28" s="47" t="s">
        <v>18</v>
      </c>
      <c r="AV28" s="47" t="s">
        <v>18</v>
      </c>
      <c r="AW28" s="47" t="s">
        <v>18</v>
      </c>
      <c r="AX28" s="47" t="s">
        <v>18</v>
      </c>
      <c r="AY28" s="47" t="s">
        <v>18</v>
      </c>
      <c r="AZ28" s="47" t="s">
        <v>18</v>
      </c>
      <c r="BA28" s="47" t="s">
        <v>18</v>
      </c>
      <c r="BB28" s="47" t="s">
        <v>18</v>
      </c>
      <c r="BC28" s="47" t="s">
        <v>18</v>
      </c>
      <c r="BD28" s="47" t="s">
        <v>18</v>
      </c>
      <c r="BE28" s="47" t="s">
        <v>18</v>
      </c>
      <c r="BF28" s="47" t="s">
        <v>18</v>
      </c>
      <c r="BG28" s="47" t="s">
        <v>18</v>
      </c>
      <c r="BH28" s="47" t="s">
        <v>18</v>
      </c>
      <c r="BI28" s="47" t="s">
        <v>18</v>
      </c>
      <c r="BJ28" s="47" t="s">
        <v>18</v>
      </c>
      <c r="BK28" s="47" t="s">
        <v>18</v>
      </c>
      <c r="BL28" s="47" t="s">
        <v>18</v>
      </c>
      <c r="BM28" s="47" t="s">
        <v>18</v>
      </c>
      <c r="BN28" s="47" t="s">
        <v>18</v>
      </c>
      <c r="BO28" s="47" t="s">
        <v>18</v>
      </c>
      <c r="BP28" s="47" t="s">
        <v>18</v>
      </c>
      <c r="BQ28" s="47" t="s">
        <v>18</v>
      </c>
      <c r="BR28" s="47" t="s">
        <v>18</v>
      </c>
      <c r="BS28" s="47" t="s">
        <v>18</v>
      </c>
      <c r="BT28" s="47" t="s">
        <v>18</v>
      </c>
      <c r="BU28" s="47" t="s">
        <v>18</v>
      </c>
      <c r="BV28" s="47" t="s">
        <v>18</v>
      </c>
      <c r="BW28" s="47" t="s">
        <v>18</v>
      </c>
      <c r="BX28" s="47" t="s">
        <v>18</v>
      </c>
      <c r="BY28" s="47" t="s">
        <v>18</v>
      </c>
    </row>
    <row r="29" spans="1:77" ht="13.5" thickTop="1">
      <c r="A29" s="82" t="s">
        <v>100</v>
      </c>
      <c r="B29" s="15" t="s">
        <v>4</v>
      </c>
      <c r="C29" s="62">
        <f aca="true" t="shared" si="28" ref="C29:H29">C11*0.25%</f>
        <v>7.50025</v>
      </c>
      <c r="D29" s="62">
        <f t="shared" si="28"/>
        <v>9.85425</v>
      </c>
      <c r="E29" s="63">
        <f t="shared" si="28"/>
        <v>7.108750000000001</v>
      </c>
      <c r="F29" s="62">
        <f t="shared" si="28"/>
        <v>1.26075</v>
      </c>
      <c r="G29" s="63">
        <f t="shared" si="28"/>
        <v>1.2252500000000002</v>
      </c>
      <c r="H29" s="63">
        <f t="shared" si="28"/>
        <v>1.2875</v>
      </c>
      <c r="I29" s="64">
        <f>I11*0.1%</f>
        <v>0.5039</v>
      </c>
      <c r="J29" s="62">
        <f>J11*0.25%</f>
        <v>1.28125</v>
      </c>
      <c r="K29" s="63">
        <f>K11*0.25%</f>
        <v>1.2834999999999999</v>
      </c>
      <c r="L29" s="63">
        <f>L11*0.25%</f>
        <v>1.03075</v>
      </c>
      <c r="M29" s="64">
        <f>M11*0.1%</f>
        <v>0.5137</v>
      </c>
      <c r="N29" s="62">
        <f>N11*0.25%</f>
        <v>1.2965</v>
      </c>
      <c r="O29" s="63">
        <f>O11*0.25%</f>
        <v>1.067</v>
      </c>
      <c r="P29" s="63">
        <f>P11*0.25%</f>
        <v>1.21625</v>
      </c>
      <c r="Q29" s="64">
        <f>Q11*0.1%</f>
        <v>0.5126000000000001</v>
      </c>
      <c r="R29" s="62">
        <f>R11*0.25%</f>
        <v>1.41975</v>
      </c>
      <c r="S29" s="63">
        <f>S11*0.25%</f>
        <v>1.2745</v>
      </c>
      <c r="T29" s="63">
        <f>T11*0.25%</f>
        <v>1.2557500000000001</v>
      </c>
      <c r="U29" s="64">
        <f>U11*0.1%</f>
        <v>0.6197</v>
      </c>
      <c r="V29" s="63">
        <f>V11*0.25%</f>
        <v>1.24825</v>
      </c>
      <c r="W29" s="62">
        <f>W11*0.25%</f>
        <v>1.2745</v>
      </c>
      <c r="X29" s="63">
        <f>X11*0.25%</f>
        <v>1.2409999999999999</v>
      </c>
      <c r="Y29" s="63">
        <f>Y11*0.25%</f>
        <v>0.5707500000000001</v>
      </c>
      <c r="Z29" s="64">
        <f>Z11*0.1%</f>
        <v>0.1141</v>
      </c>
      <c r="AA29" s="62">
        <f>AA11*0.25%</f>
        <v>1.4745</v>
      </c>
      <c r="AB29" s="63">
        <f>AB11*0.25%</f>
        <v>1.8232499999999998</v>
      </c>
      <c r="AC29" s="63">
        <f>AC11*0.25%</f>
        <v>1.2855</v>
      </c>
      <c r="AD29" s="64">
        <f>AD11*0.1%</f>
        <v>0.5115000000000001</v>
      </c>
      <c r="AE29" s="62">
        <f>AE11*0.25%</f>
        <v>1.07075</v>
      </c>
      <c r="AF29" s="63">
        <f>AF11*0.25%</f>
        <v>1.07325</v>
      </c>
      <c r="AG29" s="63">
        <f>AG11*0.25%</f>
        <v>2.13325</v>
      </c>
      <c r="AH29" s="64">
        <f>AH11*0.1%</f>
        <v>0.7278</v>
      </c>
      <c r="AI29" s="62">
        <f>AI11*0.25%</f>
        <v>1.3605</v>
      </c>
      <c r="AJ29" s="63">
        <f>AJ11*0.25%</f>
        <v>1.0565</v>
      </c>
      <c r="AK29" s="63">
        <f>AK11*0.25%</f>
        <v>2.56225</v>
      </c>
      <c r="AL29" s="64">
        <f>AL11*0.1%</f>
        <v>0.2366</v>
      </c>
      <c r="AM29" s="63">
        <f>AM11*0.25%</f>
        <v>1.28125</v>
      </c>
      <c r="AN29" s="62">
        <f>AN11*0.25%</f>
        <v>1.27125</v>
      </c>
      <c r="AO29" s="63">
        <f>AO11*0.25%</f>
        <v>1.31525</v>
      </c>
      <c r="AP29" s="63">
        <f>AP11*0.25%</f>
        <v>1.703</v>
      </c>
      <c r="AQ29" s="64">
        <f>AQ11*0.1%</f>
        <v>0.5146000000000001</v>
      </c>
      <c r="AR29" s="62">
        <f>AR11*0.25%</f>
        <v>1.24875</v>
      </c>
      <c r="AS29" s="63">
        <f>AS11*0.25%</f>
        <v>1.35375</v>
      </c>
      <c r="AT29" s="63">
        <f>AT11*0.25%</f>
        <v>1.29225</v>
      </c>
      <c r="AU29" s="64">
        <f>AU11*0.1%</f>
        <v>0.5047</v>
      </c>
      <c r="AV29" s="62">
        <f>AV11*0.25%</f>
        <v>1.5607499999999999</v>
      </c>
      <c r="AW29" s="63">
        <f>AW11*0.25%</f>
        <v>1.18025</v>
      </c>
      <c r="AX29" s="63">
        <f>AX11*0.25%</f>
        <v>1.20075</v>
      </c>
      <c r="AY29" s="64">
        <f>AY11*0.1%</f>
        <v>0.3499</v>
      </c>
      <c r="AZ29" s="62">
        <f>AZ11*0.25%</f>
        <v>0.7965000000000001</v>
      </c>
      <c r="BA29" s="63">
        <f>BA11*0.25%</f>
        <v>0.76925</v>
      </c>
      <c r="BB29" s="63">
        <f>BB11*0.25%</f>
        <v>1.0775000000000001</v>
      </c>
      <c r="BC29" s="64">
        <f>BC11*0.1%</f>
        <v>0.2283</v>
      </c>
      <c r="BD29" s="63">
        <f>BD11*0.25%</f>
        <v>0.9390000000000001</v>
      </c>
      <c r="BE29" s="62">
        <f>BE11*0.25%</f>
        <v>0.8520000000000001</v>
      </c>
      <c r="BF29" s="63">
        <f>BF11*0.25%</f>
        <v>1.2152500000000002</v>
      </c>
      <c r="BG29" s="63">
        <f>BG11*0.25%</f>
        <v>0.8390000000000001</v>
      </c>
      <c r="BH29" s="64">
        <f>BH11*0.1%</f>
        <v>0.3384</v>
      </c>
      <c r="BI29" s="62">
        <f>BI11*0.25%</f>
        <v>1.847</v>
      </c>
      <c r="BJ29" s="63">
        <f>BJ11*0.25%</f>
        <v>0.95525</v>
      </c>
      <c r="BK29" s="63">
        <f>BK11*0.25%</f>
        <v>1.8245</v>
      </c>
      <c r="BL29" s="64">
        <f>BL11*0.1%</f>
        <v>0.5085000000000001</v>
      </c>
      <c r="BM29" s="62">
        <f>BM11*0.25%</f>
        <v>1.03275</v>
      </c>
      <c r="BN29" s="63">
        <f>BN11*0.25%</f>
        <v>1.1997499999999999</v>
      </c>
      <c r="BO29" s="63">
        <f>BO11*0.25%</f>
        <v>0.8275</v>
      </c>
      <c r="BP29" s="64">
        <f>BP11*0.1%</f>
        <v>0.3431</v>
      </c>
      <c r="BQ29" s="62">
        <f>BQ11*0.25%</f>
        <v>2.106</v>
      </c>
      <c r="BR29" s="63">
        <f>BR11*0.25%</f>
        <v>0.84875</v>
      </c>
      <c r="BS29" s="63">
        <f>BS11*0.25%</f>
        <v>1.4005</v>
      </c>
      <c r="BT29" s="64">
        <f>BT11*0.1%</f>
        <v>0.09659999999999999</v>
      </c>
      <c r="BU29" s="62">
        <f>BU11*0.25%</f>
        <v>3.0052499999999998</v>
      </c>
      <c r="BV29" s="63">
        <f>BV11*0.25%</f>
        <v>1.291</v>
      </c>
      <c r="BW29" s="63">
        <f>BW11*0.25%</f>
        <v>1.31775</v>
      </c>
      <c r="BX29" s="64">
        <f>BX11*0.1%</f>
        <v>0.4112</v>
      </c>
      <c r="BY29" s="64">
        <f>BY11*0.1%</f>
        <v>0.4112</v>
      </c>
    </row>
    <row r="30" spans="1:77" ht="16.5" customHeight="1">
      <c r="A30" s="83"/>
      <c r="B30" s="12" t="s">
        <v>17</v>
      </c>
      <c r="C30" s="65">
        <f aca="true" t="shared" si="29" ref="C30:I30">71.18*C29</f>
        <v>533.8677950000001</v>
      </c>
      <c r="D30" s="65">
        <f t="shared" si="29"/>
        <v>701.4255150000001</v>
      </c>
      <c r="E30" s="66">
        <f t="shared" si="29"/>
        <v>506.0008250000001</v>
      </c>
      <c r="F30" s="65">
        <f t="shared" si="29"/>
        <v>89.74018500000001</v>
      </c>
      <c r="G30" s="66">
        <f t="shared" si="29"/>
        <v>87.21329500000002</v>
      </c>
      <c r="H30" s="66">
        <f t="shared" si="29"/>
        <v>91.64425000000001</v>
      </c>
      <c r="I30" s="67">
        <f t="shared" si="29"/>
        <v>35.867602000000005</v>
      </c>
      <c r="J30" s="65">
        <f aca="true" t="shared" si="30" ref="J30:AO30">71.18*J29</f>
        <v>91.199375</v>
      </c>
      <c r="K30" s="66">
        <f t="shared" si="30"/>
        <v>91.35952999999999</v>
      </c>
      <c r="L30" s="66">
        <f t="shared" si="30"/>
        <v>73.36878500000002</v>
      </c>
      <c r="M30" s="67">
        <f t="shared" si="30"/>
        <v>36.565166000000005</v>
      </c>
      <c r="N30" s="65">
        <f t="shared" si="30"/>
        <v>92.28487000000001</v>
      </c>
      <c r="O30" s="66">
        <f t="shared" si="30"/>
        <v>75.94906</v>
      </c>
      <c r="P30" s="66">
        <f t="shared" si="30"/>
        <v>86.57267500000002</v>
      </c>
      <c r="Q30" s="67">
        <f t="shared" si="30"/>
        <v>36.48686800000001</v>
      </c>
      <c r="R30" s="65">
        <f t="shared" si="30"/>
        <v>101.05780500000002</v>
      </c>
      <c r="S30" s="66">
        <f t="shared" si="30"/>
        <v>90.71891000000001</v>
      </c>
      <c r="T30" s="66">
        <f t="shared" si="30"/>
        <v>89.38428500000002</v>
      </c>
      <c r="U30" s="67">
        <f t="shared" si="30"/>
        <v>44.110246000000004</v>
      </c>
      <c r="V30" s="66">
        <f t="shared" si="30"/>
        <v>88.85043500000002</v>
      </c>
      <c r="W30" s="65">
        <f t="shared" si="30"/>
        <v>90.71891000000001</v>
      </c>
      <c r="X30" s="66">
        <f t="shared" si="30"/>
        <v>88.33438</v>
      </c>
      <c r="Y30" s="66">
        <f t="shared" si="30"/>
        <v>40.62598500000001</v>
      </c>
      <c r="Z30" s="67">
        <f t="shared" si="30"/>
        <v>8.121638</v>
      </c>
      <c r="AA30" s="65">
        <f t="shared" si="30"/>
        <v>104.95491</v>
      </c>
      <c r="AB30" s="66">
        <f t="shared" si="30"/>
        <v>129.778935</v>
      </c>
      <c r="AC30" s="66">
        <f t="shared" si="30"/>
        <v>91.50189000000002</v>
      </c>
      <c r="AD30" s="67">
        <f t="shared" si="30"/>
        <v>36.40857000000001</v>
      </c>
      <c r="AE30" s="65">
        <f t="shared" si="30"/>
        <v>76.21598500000002</v>
      </c>
      <c r="AF30" s="66">
        <f t="shared" si="30"/>
        <v>76.39393500000001</v>
      </c>
      <c r="AG30" s="66">
        <f t="shared" si="30"/>
        <v>151.84473500000001</v>
      </c>
      <c r="AH30" s="67">
        <f t="shared" si="30"/>
        <v>51.804804000000004</v>
      </c>
      <c r="AI30" s="65">
        <f t="shared" si="30"/>
        <v>96.84039000000001</v>
      </c>
      <c r="AJ30" s="66">
        <f t="shared" si="30"/>
        <v>75.20167000000001</v>
      </c>
      <c r="AK30" s="66">
        <f t="shared" si="30"/>
        <v>182.38095500000003</v>
      </c>
      <c r="AL30" s="67">
        <f t="shared" si="30"/>
        <v>16.841188000000002</v>
      </c>
      <c r="AM30" s="66">
        <f t="shared" si="30"/>
        <v>91.199375</v>
      </c>
      <c r="AN30" s="65">
        <f t="shared" si="30"/>
        <v>90.487575</v>
      </c>
      <c r="AO30" s="66">
        <f t="shared" si="30"/>
        <v>93.61949500000001</v>
      </c>
      <c r="AP30" s="66">
        <f aca="true" t="shared" si="31" ref="AP30:BU30">71.18*AP29</f>
        <v>121.21954000000002</v>
      </c>
      <c r="AQ30" s="67">
        <f t="shared" si="31"/>
        <v>36.629228000000005</v>
      </c>
      <c r="AR30" s="65">
        <f t="shared" si="31"/>
        <v>88.886025</v>
      </c>
      <c r="AS30" s="66">
        <f t="shared" si="31"/>
        <v>96.359925</v>
      </c>
      <c r="AT30" s="66">
        <f t="shared" si="31"/>
        <v>91.982355</v>
      </c>
      <c r="AU30" s="67">
        <f t="shared" si="31"/>
        <v>35.92454600000001</v>
      </c>
      <c r="AV30" s="65">
        <f t="shared" si="31"/>
        <v>111.094185</v>
      </c>
      <c r="AW30" s="66">
        <f t="shared" si="31"/>
        <v>84.01019500000001</v>
      </c>
      <c r="AX30" s="66">
        <f t="shared" si="31"/>
        <v>85.469385</v>
      </c>
      <c r="AY30" s="67">
        <f t="shared" si="31"/>
        <v>24.905882000000002</v>
      </c>
      <c r="AZ30" s="65">
        <f t="shared" si="31"/>
        <v>56.694870000000016</v>
      </c>
      <c r="BA30" s="66">
        <f t="shared" si="31"/>
        <v>54.75521500000001</v>
      </c>
      <c r="BB30" s="66">
        <f t="shared" si="31"/>
        <v>76.69645000000001</v>
      </c>
      <c r="BC30" s="67">
        <f t="shared" si="31"/>
        <v>16.250394</v>
      </c>
      <c r="BD30" s="66">
        <f t="shared" si="31"/>
        <v>66.83802000000001</v>
      </c>
      <c r="BE30" s="65">
        <f t="shared" si="31"/>
        <v>60.64536000000001</v>
      </c>
      <c r="BF30" s="66">
        <f t="shared" si="31"/>
        <v>86.50149500000002</v>
      </c>
      <c r="BG30" s="66">
        <f t="shared" si="31"/>
        <v>59.72002000000001</v>
      </c>
      <c r="BH30" s="67">
        <f t="shared" si="31"/>
        <v>24.087312</v>
      </c>
      <c r="BI30" s="65">
        <f t="shared" si="31"/>
        <v>131.46946</v>
      </c>
      <c r="BJ30" s="66">
        <f t="shared" si="31"/>
        <v>67.99469500000001</v>
      </c>
      <c r="BK30" s="66">
        <f t="shared" si="31"/>
        <v>129.86791000000002</v>
      </c>
      <c r="BL30" s="67">
        <f t="shared" si="31"/>
        <v>36.19503000000001</v>
      </c>
      <c r="BM30" s="65">
        <f t="shared" si="31"/>
        <v>73.51114500000001</v>
      </c>
      <c r="BN30" s="66">
        <f t="shared" si="31"/>
        <v>85.398205</v>
      </c>
      <c r="BO30" s="66">
        <f t="shared" si="31"/>
        <v>58.901450000000004</v>
      </c>
      <c r="BP30" s="67">
        <f t="shared" si="31"/>
        <v>24.421858000000004</v>
      </c>
      <c r="BQ30" s="65">
        <f t="shared" si="31"/>
        <v>149.90508</v>
      </c>
      <c r="BR30" s="66">
        <f t="shared" si="31"/>
        <v>60.41402500000001</v>
      </c>
      <c r="BS30" s="66">
        <f t="shared" si="31"/>
        <v>99.68759000000001</v>
      </c>
      <c r="BT30" s="67">
        <f t="shared" si="31"/>
        <v>6.875988</v>
      </c>
      <c r="BU30" s="65">
        <f t="shared" si="31"/>
        <v>213.913695</v>
      </c>
      <c r="BV30" s="66">
        <f>71.18*BV29</f>
        <v>91.89338000000001</v>
      </c>
      <c r="BW30" s="66">
        <f>71.18*BW29</f>
        <v>93.79744500000001</v>
      </c>
      <c r="BX30" s="67">
        <f>71.18*BX29</f>
        <v>29.269216000000004</v>
      </c>
      <c r="BY30" s="67">
        <f>71.18*BY29</f>
        <v>29.269216000000004</v>
      </c>
    </row>
    <row r="31" spans="1:77" ht="17.25" customHeight="1">
      <c r="A31" s="83"/>
      <c r="B31" s="12" t="s">
        <v>2</v>
      </c>
      <c r="C31" s="65">
        <f aca="true" t="shared" si="32" ref="C31:AH31">C30/C10/12</f>
        <v>0.014829166666666671</v>
      </c>
      <c r="D31" s="65">
        <f t="shared" si="32"/>
        <v>0.014829166666666671</v>
      </c>
      <c r="E31" s="66">
        <f t="shared" si="32"/>
        <v>0.01482916666666667</v>
      </c>
      <c r="F31" s="65">
        <f t="shared" si="32"/>
        <v>0.01482916666666667</v>
      </c>
      <c r="G31" s="66">
        <f t="shared" si="32"/>
        <v>0.01482916666666667</v>
      </c>
      <c r="H31" s="66">
        <f t="shared" si="32"/>
        <v>0.01482916666666667</v>
      </c>
      <c r="I31" s="67">
        <f t="shared" si="32"/>
        <v>0.0059316666666666676</v>
      </c>
      <c r="J31" s="65">
        <f t="shared" si="32"/>
        <v>0.014829166666666666</v>
      </c>
      <c r="K31" s="66">
        <f t="shared" si="32"/>
        <v>0.014829166666666666</v>
      </c>
      <c r="L31" s="66">
        <f t="shared" si="32"/>
        <v>0.01482916666666667</v>
      </c>
      <c r="M31" s="67">
        <f t="shared" si="32"/>
        <v>0.0059316666666666676</v>
      </c>
      <c r="N31" s="65">
        <f t="shared" si="32"/>
        <v>0.01482916666666667</v>
      </c>
      <c r="O31" s="66">
        <f t="shared" si="32"/>
        <v>0.014829166666666666</v>
      </c>
      <c r="P31" s="66">
        <f t="shared" si="32"/>
        <v>0.01482916666666667</v>
      </c>
      <c r="Q31" s="67">
        <f t="shared" si="32"/>
        <v>0.0059316666666666676</v>
      </c>
      <c r="R31" s="65">
        <f t="shared" si="32"/>
        <v>0.01482916666666667</v>
      </c>
      <c r="S31" s="66">
        <f t="shared" si="32"/>
        <v>0.01482916666666667</v>
      </c>
      <c r="T31" s="66">
        <f t="shared" si="32"/>
        <v>0.01482916666666667</v>
      </c>
      <c r="U31" s="67">
        <f t="shared" si="32"/>
        <v>0.0059316666666666676</v>
      </c>
      <c r="V31" s="66">
        <f t="shared" si="32"/>
        <v>0.01482916666666667</v>
      </c>
      <c r="W31" s="65">
        <f t="shared" si="32"/>
        <v>0.01482916666666667</v>
      </c>
      <c r="X31" s="66">
        <f t="shared" si="32"/>
        <v>0.014829166666666666</v>
      </c>
      <c r="Y31" s="66">
        <f t="shared" si="32"/>
        <v>0.01482916666666667</v>
      </c>
      <c r="Z31" s="67">
        <f t="shared" si="32"/>
        <v>0.0059316666666666676</v>
      </c>
      <c r="AA31" s="65">
        <f t="shared" si="32"/>
        <v>0.014829166666666666</v>
      </c>
      <c r="AB31" s="66">
        <f t="shared" si="32"/>
        <v>0.014829166666666666</v>
      </c>
      <c r="AC31" s="66">
        <f t="shared" si="32"/>
        <v>0.01482916666666667</v>
      </c>
      <c r="AD31" s="67">
        <f t="shared" si="32"/>
        <v>0.005931666666666668</v>
      </c>
      <c r="AE31" s="65">
        <f t="shared" si="32"/>
        <v>0.01482916666666667</v>
      </c>
      <c r="AF31" s="66">
        <f t="shared" si="32"/>
        <v>0.01482916666666667</v>
      </c>
      <c r="AG31" s="66">
        <f t="shared" si="32"/>
        <v>0.01482916666666667</v>
      </c>
      <c r="AH31" s="67">
        <f t="shared" si="32"/>
        <v>0.0059316666666666676</v>
      </c>
      <c r="AI31" s="65">
        <f aca="true" t="shared" si="33" ref="AI31:BN31">AI30/AI10/12</f>
        <v>0.014829166666666666</v>
      </c>
      <c r="AJ31" s="66">
        <f t="shared" si="33"/>
        <v>0.014829166666666666</v>
      </c>
      <c r="AK31" s="66">
        <f t="shared" si="33"/>
        <v>0.01482916666666667</v>
      </c>
      <c r="AL31" s="67">
        <f t="shared" si="33"/>
        <v>0.0059316666666666676</v>
      </c>
      <c r="AM31" s="66">
        <f t="shared" si="33"/>
        <v>0.014829166666666666</v>
      </c>
      <c r="AN31" s="65">
        <f t="shared" si="33"/>
        <v>0.01482916666666667</v>
      </c>
      <c r="AO31" s="66">
        <f t="shared" si="33"/>
        <v>0.01482916666666667</v>
      </c>
      <c r="AP31" s="66">
        <f t="shared" si="33"/>
        <v>0.01482916666666667</v>
      </c>
      <c r="AQ31" s="67">
        <f t="shared" si="33"/>
        <v>0.0059316666666666676</v>
      </c>
      <c r="AR31" s="65">
        <f t="shared" si="33"/>
        <v>0.014829166666666666</v>
      </c>
      <c r="AS31" s="66">
        <f t="shared" si="33"/>
        <v>0.014829166666666666</v>
      </c>
      <c r="AT31" s="66">
        <f t="shared" si="33"/>
        <v>0.014829166666666666</v>
      </c>
      <c r="AU31" s="67">
        <f t="shared" si="33"/>
        <v>0.005931666666666668</v>
      </c>
      <c r="AV31" s="65">
        <f t="shared" si="33"/>
        <v>0.014829166666666666</v>
      </c>
      <c r="AW31" s="66">
        <f t="shared" si="33"/>
        <v>0.01482916666666667</v>
      </c>
      <c r="AX31" s="66">
        <f t="shared" si="33"/>
        <v>0.014829166666666666</v>
      </c>
      <c r="AY31" s="67">
        <f t="shared" si="33"/>
        <v>0.0059316666666666676</v>
      </c>
      <c r="AZ31" s="65">
        <f t="shared" si="33"/>
        <v>0.01482916666666667</v>
      </c>
      <c r="BA31" s="66">
        <f t="shared" si="33"/>
        <v>0.01482916666666667</v>
      </c>
      <c r="BB31" s="66">
        <f t="shared" si="33"/>
        <v>0.01482916666666667</v>
      </c>
      <c r="BC31" s="67">
        <f t="shared" si="33"/>
        <v>0.005931666666666666</v>
      </c>
      <c r="BD31" s="66">
        <f t="shared" si="33"/>
        <v>0.01482916666666667</v>
      </c>
      <c r="BE31" s="65">
        <f t="shared" si="33"/>
        <v>0.01482916666666667</v>
      </c>
      <c r="BF31" s="66">
        <f t="shared" si="33"/>
        <v>0.01482916666666667</v>
      </c>
      <c r="BG31" s="66">
        <f t="shared" si="33"/>
        <v>0.01482916666666667</v>
      </c>
      <c r="BH31" s="67">
        <f t="shared" si="33"/>
        <v>0.0059316666666666676</v>
      </c>
      <c r="BI31" s="65">
        <f t="shared" si="33"/>
        <v>0.014829166666666666</v>
      </c>
      <c r="BJ31" s="66">
        <f t="shared" si="33"/>
        <v>0.014829166666666666</v>
      </c>
      <c r="BK31" s="66">
        <f t="shared" si="33"/>
        <v>0.014829166666666671</v>
      </c>
      <c r="BL31" s="67">
        <f t="shared" si="33"/>
        <v>0.005931666666666668</v>
      </c>
      <c r="BM31" s="65">
        <f t="shared" si="33"/>
        <v>0.01482916666666667</v>
      </c>
      <c r="BN31" s="66">
        <f t="shared" si="33"/>
        <v>0.01482916666666667</v>
      </c>
      <c r="BO31" s="66">
        <f aca="true" t="shared" si="34" ref="BO31:BY31">BO30/BO10/12</f>
        <v>0.01482916666666667</v>
      </c>
      <c r="BP31" s="67">
        <f t="shared" si="34"/>
        <v>0.0059316666666666676</v>
      </c>
      <c r="BQ31" s="65">
        <f t="shared" si="34"/>
        <v>0.014829166666666666</v>
      </c>
      <c r="BR31" s="66">
        <f t="shared" si="34"/>
        <v>0.01482916666666667</v>
      </c>
      <c r="BS31" s="66">
        <f t="shared" si="34"/>
        <v>0.01482916666666667</v>
      </c>
      <c r="BT31" s="67">
        <f t="shared" si="34"/>
        <v>0.0059316666666666676</v>
      </c>
      <c r="BU31" s="65">
        <f t="shared" si="34"/>
        <v>0.014829166666666666</v>
      </c>
      <c r="BV31" s="66">
        <f t="shared" si="34"/>
        <v>0.01482916666666667</v>
      </c>
      <c r="BW31" s="66">
        <f t="shared" si="34"/>
        <v>0.01482916666666667</v>
      </c>
      <c r="BX31" s="67">
        <f t="shared" si="34"/>
        <v>0.0059316666666666676</v>
      </c>
      <c r="BY31" s="67">
        <f t="shared" si="34"/>
        <v>0.0022915269948640864</v>
      </c>
    </row>
    <row r="32" spans="1:77" ht="18" customHeight="1" thickBot="1">
      <c r="A32" s="84"/>
      <c r="B32" s="16" t="s">
        <v>0</v>
      </c>
      <c r="C32" s="47" t="s">
        <v>18</v>
      </c>
      <c r="D32" s="47" t="s">
        <v>18</v>
      </c>
      <c r="E32" s="47" t="s">
        <v>18</v>
      </c>
      <c r="F32" s="47" t="s">
        <v>18</v>
      </c>
      <c r="G32" s="47" t="s">
        <v>18</v>
      </c>
      <c r="H32" s="47" t="s">
        <v>18</v>
      </c>
      <c r="I32" s="48" t="s">
        <v>18</v>
      </c>
      <c r="J32" s="47" t="s">
        <v>18</v>
      </c>
      <c r="K32" s="47" t="s">
        <v>18</v>
      </c>
      <c r="L32" s="47" t="s">
        <v>18</v>
      </c>
      <c r="M32" s="48" t="s">
        <v>18</v>
      </c>
      <c r="N32" s="47" t="s">
        <v>18</v>
      </c>
      <c r="O32" s="47" t="s">
        <v>18</v>
      </c>
      <c r="P32" s="47" t="s">
        <v>18</v>
      </c>
      <c r="Q32" s="48" t="s">
        <v>18</v>
      </c>
      <c r="R32" s="47" t="s">
        <v>18</v>
      </c>
      <c r="S32" s="47" t="s">
        <v>18</v>
      </c>
      <c r="T32" s="47" t="s">
        <v>18</v>
      </c>
      <c r="U32" s="48" t="s">
        <v>18</v>
      </c>
      <c r="V32" s="47" t="s">
        <v>18</v>
      </c>
      <c r="W32" s="47" t="s">
        <v>18</v>
      </c>
      <c r="X32" s="47" t="s">
        <v>18</v>
      </c>
      <c r="Y32" s="47" t="s">
        <v>18</v>
      </c>
      <c r="Z32" s="48" t="s">
        <v>18</v>
      </c>
      <c r="AA32" s="47" t="s">
        <v>18</v>
      </c>
      <c r="AB32" s="47" t="s">
        <v>18</v>
      </c>
      <c r="AC32" s="47" t="s">
        <v>18</v>
      </c>
      <c r="AD32" s="48" t="s">
        <v>18</v>
      </c>
      <c r="AE32" s="47" t="s">
        <v>18</v>
      </c>
      <c r="AF32" s="47" t="s">
        <v>18</v>
      </c>
      <c r="AG32" s="47" t="s">
        <v>18</v>
      </c>
      <c r="AH32" s="48" t="s">
        <v>18</v>
      </c>
      <c r="AI32" s="47" t="s">
        <v>18</v>
      </c>
      <c r="AJ32" s="47" t="s">
        <v>18</v>
      </c>
      <c r="AK32" s="47" t="s">
        <v>18</v>
      </c>
      <c r="AL32" s="48" t="s">
        <v>18</v>
      </c>
      <c r="AM32" s="47" t="s">
        <v>18</v>
      </c>
      <c r="AN32" s="47" t="s">
        <v>18</v>
      </c>
      <c r="AO32" s="47" t="s">
        <v>18</v>
      </c>
      <c r="AP32" s="47" t="s">
        <v>18</v>
      </c>
      <c r="AQ32" s="48" t="s">
        <v>18</v>
      </c>
      <c r="AR32" s="47" t="s">
        <v>18</v>
      </c>
      <c r="AS32" s="47" t="s">
        <v>18</v>
      </c>
      <c r="AT32" s="47" t="s">
        <v>18</v>
      </c>
      <c r="AU32" s="48" t="s">
        <v>18</v>
      </c>
      <c r="AV32" s="47" t="s">
        <v>18</v>
      </c>
      <c r="AW32" s="47" t="s">
        <v>18</v>
      </c>
      <c r="AX32" s="47" t="s">
        <v>18</v>
      </c>
      <c r="AY32" s="48" t="s">
        <v>18</v>
      </c>
      <c r="AZ32" s="47" t="s">
        <v>18</v>
      </c>
      <c r="BA32" s="47" t="s">
        <v>18</v>
      </c>
      <c r="BB32" s="47" t="s">
        <v>18</v>
      </c>
      <c r="BC32" s="48" t="s">
        <v>18</v>
      </c>
      <c r="BD32" s="47" t="s">
        <v>18</v>
      </c>
      <c r="BE32" s="47" t="s">
        <v>18</v>
      </c>
      <c r="BF32" s="47" t="s">
        <v>18</v>
      </c>
      <c r="BG32" s="47" t="s">
        <v>18</v>
      </c>
      <c r="BH32" s="48" t="s">
        <v>18</v>
      </c>
      <c r="BI32" s="47" t="s">
        <v>18</v>
      </c>
      <c r="BJ32" s="47" t="s">
        <v>18</v>
      </c>
      <c r="BK32" s="47" t="s">
        <v>18</v>
      </c>
      <c r="BL32" s="48" t="s">
        <v>18</v>
      </c>
      <c r="BM32" s="47" t="s">
        <v>18</v>
      </c>
      <c r="BN32" s="47" t="s">
        <v>18</v>
      </c>
      <c r="BO32" s="47" t="s">
        <v>18</v>
      </c>
      <c r="BP32" s="48" t="s">
        <v>18</v>
      </c>
      <c r="BQ32" s="47" t="s">
        <v>18</v>
      </c>
      <c r="BR32" s="47" t="s">
        <v>18</v>
      </c>
      <c r="BS32" s="47" t="s">
        <v>18</v>
      </c>
      <c r="BT32" s="48" t="s">
        <v>18</v>
      </c>
      <c r="BU32" s="47" t="s">
        <v>18</v>
      </c>
      <c r="BV32" s="47" t="s">
        <v>18</v>
      </c>
      <c r="BW32" s="47" t="s">
        <v>18</v>
      </c>
      <c r="BX32" s="48" t="s">
        <v>18</v>
      </c>
      <c r="BY32" s="48" t="s">
        <v>18</v>
      </c>
    </row>
    <row r="33" spans="1:77" ht="13.5" thickTop="1">
      <c r="A33" s="89" t="s">
        <v>101</v>
      </c>
      <c r="B33" s="15" t="s">
        <v>5</v>
      </c>
      <c r="C33" s="62">
        <f>C11*0.7%</f>
        <v>21.0007</v>
      </c>
      <c r="D33" s="62">
        <f>D11*0.7%</f>
        <v>27.591899999999995</v>
      </c>
      <c r="E33" s="63">
        <f>E10*0.7%</f>
        <v>19.9045</v>
      </c>
      <c r="F33" s="62">
        <f>F11*0.48%</f>
        <v>2.4206399999999997</v>
      </c>
      <c r="G33" s="63">
        <f>G10*0.48%</f>
        <v>2.35248</v>
      </c>
      <c r="H33" s="63">
        <f>H10*0.48%</f>
        <v>2.472</v>
      </c>
      <c r="I33" s="64">
        <f>I11*0.1%</f>
        <v>0.5039</v>
      </c>
      <c r="J33" s="62">
        <f>J11*0.48%</f>
        <v>2.46</v>
      </c>
      <c r="K33" s="63">
        <f>K10*0.48%</f>
        <v>2.46432</v>
      </c>
      <c r="L33" s="63">
        <f>L10*0.48%</f>
        <v>1.97904</v>
      </c>
      <c r="M33" s="64">
        <f>M11*0.1%</f>
        <v>0.5137</v>
      </c>
      <c r="N33" s="62">
        <f>N11*0.48%</f>
        <v>2.48928</v>
      </c>
      <c r="O33" s="63">
        <f>O10*0.48%</f>
        <v>2.04864</v>
      </c>
      <c r="P33" s="63">
        <f>P10*0.48%</f>
        <v>2.3352</v>
      </c>
      <c r="Q33" s="64">
        <f>Q11*0.1%</f>
        <v>0.5126000000000001</v>
      </c>
      <c r="R33" s="62">
        <f>R11*0.48%</f>
        <v>2.7259199999999995</v>
      </c>
      <c r="S33" s="63">
        <f>S10*0.48%</f>
        <v>2.44704</v>
      </c>
      <c r="T33" s="63">
        <f>T10*0.48%</f>
        <v>2.41104</v>
      </c>
      <c r="U33" s="64">
        <f>U11*0.1%</f>
        <v>0.6197</v>
      </c>
      <c r="V33" s="63">
        <f>V10*0.48%</f>
        <v>2.3966399999999997</v>
      </c>
      <c r="W33" s="62">
        <f>W11*0.48%</f>
        <v>2.44704</v>
      </c>
      <c r="X33" s="63">
        <f>X10*0.48%</f>
        <v>2.3827199999999995</v>
      </c>
      <c r="Y33" s="63">
        <f>Y10*0.48%</f>
        <v>1.09584</v>
      </c>
      <c r="Z33" s="64">
        <f>Z11*0.1%</f>
        <v>0.1141</v>
      </c>
      <c r="AA33" s="62">
        <f>AA11*0.48%</f>
        <v>2.8310399999999993</v>
      </c>
      <c r="AB33" s="63">
        <f>AB10*0.48%</f>
        <v>3.5006399999999993</v>
      </c>
      <c r="AC33" s="63">
        <f>AC10*0.48%</f>
        <v>2.46816</v>
      </c>
      <c r="AD33" s="64">
        <f>AD11*0.1%</f>
        <v>0.5115000000000001</v>
      </c>
      <c r="AE33" s="62">
        <f>AE11*0.48%</f>
        <v>2.05584</v>
      </c>
      <c r="AF33" s="63">
        <f>AF10*0.48%</f>
        <v>2.06064</v>
      </c>
      <c r="AG33" s="63">
        <f>AG10*0.48%</f>
        <v>4.095839999999999</v>
      </c>
      <c r="AH33" s="64">
        <f>AH11*0.1%</f>
        <v>0.7278</v>
      </c>
      <c r="AI33" s="62">
        <f>AI11*0.48%</f>
        <v>2.61216</v>
      </c>
      <c r="AJ33" s="63">
        <f>AJ10*0.48%</f>
        <v>2.02848</v>
      </c>
      <c r="AK33" s="63">
        <f>AK10*0.48%</f>
        <v>4.91952</v>
      </c>
      <c r="AL33" s="64">
        <f>AL11*0.1%</f>
        <v>0.2366</v>
      </c>
      <c r="AM33" s="63">
        <f>AM10*0.48%</f>
        <v>2.46</v>
      </c>
      <c r="AN33" s="62">
        <f>AN11*0.48%</f>
        <v>2.4408</v>
      </c>
      <c r="AO33" s="63">
        <f>AO10*0.48%</f>
        <v>2.52528</v>
      </c>
      <c r="AP33" s="63">
        <f>AP10*0.48%</f>
        <v>3.2697599999999998</v>
      </c>
      <c r="AQ33" s="64">
        <f>AQ11*0.1%</f>
        <v>0.5146000000000001</v>
      </c>
      <c r="AR33" s="62">
        <f>AR11*0.48%</f>
        <v>2.3975999999999997</v>
      </c>
      <c r="AS33" s="63">
        <f>AS10*0.48%</f>
        <v>2.5991999999999997</v>
      </c>
      <c r="AT33" s="63">
        <f>AT10*0.48%</f>
        <v>2.4811199999999998</v>
      </c>
      <c r="AU33" s="64">
        <f>AU11*0.1%</f>
        <v>0.5047</v>
      </c>
      <c r="AV33" s="62">
        <f>AV11*0.48%</f>
        <v>2.9966399999999993</v>
      </c>
      <c r="AW33" s="63">
        <f>AW10*0.48%</f>
        <v>2.26608</v>
      </c>
      <c r="AX33" s="63">
        <f>AX10*0.48%</f>
        <v>2.30544</v>
      </c>
      <c r="AY33" s="64">
        <f>AY11*0.1%</f>
        <v>0.3499</v>
      </c>
      <c r="AZ33" s="62">
        <f>AZ11*0.48%</f>
        <v>1.52928</v>
      </c>
      <c r="BA33" s="63">
        <f>BA10*0.48%</f>
        <v>1.4769599999999998</v>
      </c>
      <c r="BB33" s="63">
        <f>BB10*0.48%</f>
        <v>2.0688</v>
      </c>
      <c r="BC33" s="64">
        <f>BC11*0.1%</f>
        <v>0.2283</v>
      </c>
      <c r="BD33" s="63">
        <f>BD10*0.48%</f>
        <v>1.80288</v>
      </c>
      <c r="BE33" s="62">
        <f>BE11*0.48%</f>
        <v>1.63584</v>
      </c>
      <c r="BF33" s="63">
        <f>BF10*0.48%</f>
        <v>2.33328</v>
      </c>
      <c r="BG33" s="63">
        <f>BG10*0.48%</f>
        <v>1.6108799999999999</v>
      </c>
      <c r="BH33" s="64">
        <f>BH11*0.1%</f>
        <v>0.3384</v>
      </c>
      <c r="BI33" s="62">
        <f>BI11*0.48%</f>
        <v>3.5462399999999996</v>
      </c>
      <c r="BJ33" s="63">
        <f>BJ10*0.48%</f>
        <v>1.83408</v>
      </c>
      <c r="BK33" s="63">
        <f>BK10*0.48%</f>
        <v>3.5030399999999995</v>
      </c>
      <c r="BL33" s="64">
        <f>BL11*0.1%</f>
        <v>0.5085000000000001</v>
      </c>
      <c r="BM33" s="62">
        <f>BM11*0.48%</f>
        <v>1.98288</v>
      </c>
      <c r="BN33" s="63">
        <f>BN10*0.48%</f>
        <v>2.30352</v>
      </c>
      <c r="BO33" s="63">
        <f>BO10*0.48%</f>
        <v>1.5887999999999998</v>
      </c>
      <c r="BP33" s="64">
        <f>BP11*0.1%</f>
        <v>0.3431</v>
      </c>
      <c r="BQ33" s="62">
        <f>BQ11*0.48%</f>
        <v>4.043519999999999</v>
      </c>
      <c r="BR33" s="63">
        <f>BR10*0.48%</f>
        <v>1.6296</v>
      </c>
      <c r="BS33" s="63">
        <f>BS10*0.48%</f>
        <v>2.68896</v>
      </c>
      <c r="BT33" s="64">
        <f>BT11*0.1%</f>
        <v>0.09659999999999999</v>
      </c>
      <c r="BU33" s="62">
        <f>BU11*0.48%</f>
        <v>5.770079999999999</v>
      </c>
      <c r="BV33" s="63">
        <f>BV10*0.48%</f>
        <v>2.4787199999999996</v>
      </c>
      <c r="BW33" s="63">
        <f>BW10*0.48%</f>
        <v>2.53008</v>
      </c>
      <c r="BX33" s="64">
        <f>BX11*0.1%</f>
        <v>0.4112</v>
      </c>
      <c r="BY33" s="64">
        <f>BY11*0.1%</f>
        <v>0.4112</v>
      </c>
    </row>
    <row r="34" spans="1:77" ht="15" customHeight="1">
      <c r="A34" s="90"/>
      <c r="B34" s="12" t="s">
        <v>17</v>
      </c>
      <c r="C34" s="65">
        <f aca="true" t="shared" si="35" ref="C34:I34">45.32*C33</f>
        <v>951.751724</v>
      </c>
      <c r="D34" s="65">
        <f t="shared" si="35"/>
        <v>1250.4649079999997</v>
      </c>
      <c r="E34" s="66">
        <f t="shared" si="35"/>
        <v>902.0719399999999</v>
      </c>
      <c r="F34" s="65">
        <f t="shared" si="35"/>
        <v>109.70340479999999</v>
      </c>
      <c r="G34" s="66">
        <f t="shared" si="35"/>
        <v>106.6143936</v>
      </c>
      <c r="H34" s="66">
        <f t="shared" si="35"/>
        <v>112.03104</v>
      </c>
      <c r="I34" s="67">
        <f t="shared" si="35"/>
        <v>22.836748</v>
      </c>
      <c r="J34" s="65">
        <f aca="true" t="shared" si="36" ref="J34:AO34">45.32*J33</f>
        <v>111.4872</v>
      </c>
      <c r="K34" s="66">
        <f t="shared" si="36"/>
        <v>111.6829824</v>
      </c>
      <c r="L34" s="66">
        <f t="shared" si="36"/>
        <v>89.6900928</v>
      </c>
      <c r="M34" s="67">
        <f t="shared" si="36"/>
        <v>23.280884000000004</v>
      </c>
      <c r="N34" s="65">
        <f t="shared" si="36"/>
        <v>112.8141696</v>
      </c>
      <c r="O34" s="66">
        <f t="shared" si="36"/>
        <v>92.8443648</v>
      </c>
      <c r="P34" s="66">
        <f t="shared" si="36"/>
        <v>105.831264</v>
      </c>
      <c r="Q34" s="67">
        <f t="shared" si="36"/>
        <v>23.231032000000003</v>
      </c>
      <c r="R34" s="65">
        <f t="shared" si="36"/>
        <v>123.53869439999998</v>
      </c>
      <c r="S34" s="66">
        <f t="shared" si="36"/>
        <v>110.89985279999999</v>
      </c>
      <c r="T34" s="66">
        <f t="shared" si="36"/>
        <v>109.2683328</v>
      </c>
      <c r="U34" s="67">
        <f t="shared" si="36"/>
        <v>28.084804000000002</v>
      </c>
      <c r="V34" s="66">
        <f t="shared" si="36"/>
        <v>108.61572479999998</v>
      </c>
      <c r="W34" s="65">
        <f t="shared" si="36"/>
        <v>110.89985279999999</v>
      </c>
      <c r="X34" s="66">
        <f t="shared" si="36"/>
        <v>107.98487039999998</v>
      </c>
      <c r="Y34" s="66">
        <f t="shared" si="36"/>
        <v>49.6634688</v>
      </c>
      <c r="Z34" s="67">
        <f t="shared" si="36"/>
        <v>5.171011999999999</v>
      </c>
      <c r="AA34" s="65">
        <f t="shared" si="36"/>
        <v>128.30273279999997</v>
      </c>
      <c r="AB34" s="66">
        <f t="shared" si="36"/>
        <v>158.64900479999997</v>
      </c>
      <c r="AC34" s="66">
        <f t="shared" si="36"/>
        <v>111.8570112</v>
      </c>
      <c r="AD34" s="67">
        <f t="shared" si="36"/>
        <v>23.181180000000005</v>
      </c>
      <c r="AE34" s="65">
        <f t="shared" si="36"/>
        <v>93.1706688</v>
      </c>
      <c r="AF34" s="66">
        <f t="shared" si="36"/>
        <v>93.3882048</v>
      </c>
      <c r="AG34" s="66">
        <f t="shared" si="36"/>
        <v>185.62346879999996</v>
      </c>
      <c r="AH34" s="67">
        <f t="shared" si="36"/>
        <v>32.983896</v>
      </c>
      <c r="AI34" s="65">
        <f t="shared" si="36"/>
        <v>118.3830912</v>
      </c>
      <c r="AJ34" s="66">
        <f t="shared" si="36"/>
        <v>91.9307136</v>
      </c>
      <c r="AK34" s="66">
        <f t="shared" si="36"/>
        <v>222.95264640000002</v>
      </c>
      <c r="AL34" s="67">
        <f t="shared" si="36"/>
        <v>10.722712</v>
      </c>
      <c r="AM34" s="66">
        <f t="shared" si="36"/>
        <v>111.4872</v>
      </c>
      <c r="AN34" s="65">
        <f t="shared" si="36"/>
        <v>110.61705599999999</v>
      </c>
      <c r="AO34" s="66">
        <f t="shared" si="36"/>
        <v>114.4456896</v>
      </c>
      <c r="AP34" s="66">
        <f aca="true" t="shared" si="37" ref="AP34:BU34">45.32*AP33</f>
        <v>148.18552319999998</v>
      </c>
      <c r="AQ34" s="67">
        <f t="shared" si="37"/>
        <v>23.321672000000003</v>
      </c>
      <c r="AR34" s="65">
        <f t="shared" si="37"/>
        <v>108.65923199999999</v>
      </c>
      <c r="AS34" s="66">
        <f t="shared" si="37"/>
        <v>117.79574399999998</v>
      </c>
      <c r="AT34" s="66">
        <f t="shared" si="37"/>
        <v>112.44435839999998</v>
      </c>
      <c r="AU34" s="67">
        <f t="shared" si="37"/>
        <v>22.873004</v>
      </c>
      <c r="AV34" s="65">
        <f t="shared" si="37"/>
        <v>135.80772479999996</v>
      </c>
      <c r="AW34" s="66">
        <f t="shared" si="37"/>
        <v>102.69874560000001</v>
      </c>
      <c r="AX34" s="66">
        <f t="shared" si="37"/>
        <v>104.4825408</v>
      </c>
      <c r="AY34" s="67">
        <f t="shared" si="37"/>
        <v>15.857467999999999</v>
      </c>
      <c r="AZ34" s="65">
        <f t="shared" si="37"/>
        <v>69.3069696</v>
      </c>
      <c r="BA34" s="66">
        <f t="shared" si="37"/>
        <v>66.93582719999999</v>
      </c>
      <c r="BB34" s="66">
        <f t="shared" si="37"/>
        <v>93.758016</v>
      </c>
      <c r="BC34" s="67">
        <f t="shared" si="37"/>
        <v>10.346556</v>
      </c>
      <c r="BD34" s="66">
        <f t="shared" si="37"/>
        <v>81.7065216</v>
      </c>
      <c r="BE34" s="65">
        <f t="shared" si="37"/>
        <v>74.1362688</v>
      </c>
      <c r="BF34" s="66">
        <f t="shared" si="37"/>
        <v>105.74424959999999</v>
      </c>
      <c r="BG34" s="66">
        <f t="shared" si="37"/>
        <v>73.0050816</v>
      </c>
      <c r="BH34" s="67">
        <f t="shared" si="37"/>
        <v>15.336288</v>
      </c>
      <c r="BI34" s="65">
        <f t="shared" si="37"/>
        <v>160.7155968</v>
      </c>
      <c r="BJ34" s="66">
        <f t="shared" si="37"/>
        <v>83.1205056</v>
      </c>
      <c r="BK34" s="66">
        <f t="shared" si="37"/>
        <v>158.75777279999997</v>
      </c>
      <c r="BL34" s="67">
        <f t="shared" si="37"/>
        <v>23.045220000000004</v>
      </c>
      <c r="BM34" s="65">
        <f t="shared" si="37"/>
        <v>89.8641216</v>
      </c>
      <c r="BN34" s="66">
        <f t="shared" si="37"/>
        <v>104.3955264</v>
      </c>
      <c r="BO34" s="66">
        <f t="shared" si="37"/>
        <v>72.00441599999999</v>
      </c>
      <c r="BP34" s="67">
        <f t="shared" si="37"/>
        <v>15.549292000000001</v>
      </c>
      <c r="BQ34" s="65">
        <f t="shared" si="37"/>
        <v>183.25232639999996</v>
      </c>
      <c r="BR34" s="66">
        <f t="shared" si="37"/>
        <v>73.853472</v>
      </c>
      <c r="BS34" s="66">
        <f t="shared" si="37"/>
        <v>121.8636672</v>
      </c>
      <c r="BT34" s="67">
        <f t="shared" si="37"/>
        <v>4.377911999999999</v>
      </c>
      <c r="BU34" s="65">
        <f t="shared" si="37"/>
        <v>261.50002559999996</v>
      </c>
      <c r="BV34" s="66">
        <f>45.32*BV33</f>
        <v>112.33559039999999</v>
      </c>
      <c r="BW34" s="66">
        <f>45.32*BW33</f>
        <v>114.66322559999999</v>
      </c>
      <c r="BX34" s="67">
        <f>45.32*BX33</f>
        <v>18.635584</v>
      </c>
      <c r="BY34" s="67">
        <f>45.32*BY33</f>
        <v>18.635584</v>
      </c>
    </row>
    <row r="35" spans="1:77" ht="17.25" customHeight="1">
      <c r="A35" s="90"/>
      <c r="B35" s="12" t="s">
        <v>2</v>
      </c>
      <c r="C35" s="65">
        <f aca="true" t="shared" si="38" ref="C35:AH35">C34/C10/12</f>
        <v>0.026436666666666667</v>
      </c>
      <c r="D35" s="65">
        <f t="shared" si="38"/>
        <v>0.02643666666666666</v>
      </c>
      <c r="E35" s="66">
        <f t="shared" si="38"/>
        <v>0.026436666666666664</v>
      </c>
      <c r="F35" s="65">
        <f t="shared" si="38"/>
        <v>0.018128</v>
      </c>
      <c r="G35" s="66">
        <f t="shared" si="38"/>
        <v>0.018128</v>
      </c>
      <c r="H35" s="66">
        <f t="shared" si="38"/>
        <v>0.018128000000000002</v>
      </c>
      <c r="I35" s="67">
        <f t="shared" si="38"/>
        <v>0.0037766666666666665</v>
      </c>
      <c r="J35" s="65">
        <f t="shared" si="38"/>
        <v>0.018128000000000002</v>
      </c>
      <c r="K35" s="66">
        <f t="shared" si="38"/>
        <v>0.018128000000000002</v>
      </c>
      <c r="L35" s="66">
        <f t="shared" si="38"/>
        <v>0.018128000000000002</v>
      </c>
      <c r="M35" s="67">
        <f t="shared" si="38"/>
        <v>0.0037766666666666673</v>
      </c>
      <c r="N35" s="65">
        <f t="shared" si="38"/>
        <v>0.018128</v>
      </c>
      <c r="O35" s="66">
        <f t="shared" si="38"/>
        <v>0.018128</v>
      </c>
      <c r="P35" s="66">
        <f t="shared" si="38"/>
        <v>0.018128000000000002</v>
      </c>
      <c r="Q35" s="67">
        <f t="shared" si="38"/>
        <v>0.0037766666666666673</v>
      </c>
      <c r="R35" s="65">
        <f t="shared" si="38"/>
        <v>0.018128</v>
      </c>
      <c r="S35" s="66">
        <f t="shared" si="38"/>
        <v>0.018128</v>
      </c>
      <c r="T35" s="66">
        <f t="shared" si="38"/>
        <v>0.018128</v>
      </c>
      <c r="U35" s="67">
        <f t="shared" si="38"/>
        <v>0.0037766666666666665</v>
      </c>
      <c r="V35" s="66">
        <f t="shared" si="38"/>
        <v>0.018127999999999995</v>
      </c>
      <c r="W35" s="65">
        <f t="shared" si="38"/>
        <v>0.018128</v>
      </c>
      <c r="X35" s="66">
        <f t="shared" si="38"/>
        <v>0.018127999999999995</v>
      </c>
      <c r="Y35" s="66">
        <f t="shared" si="38"/>
        <v>0.018128</v>
      </c>
      <c r="Z35" s="67">
        <f t="shared" si="38"/>
        <v>0.0037766666666666665</v>
      </c>
      <c r="AA35" s="65">
        <f t="shared" si="38"/>
        <v>0.018128</v>
      </c>
      <c r="AB35" s="66">
        <f t="shared" si="38"/>
        <v>0.018128</v>
      </c>
      <c r="AC35" s="66">
        <f t="shared" si="38"/>
        <v>0.018128</v>
      </c>
      <c r="AD35" s="67">
        <f t="shared" si="38"/>
        <v>0.0037766666666666673</v>
      </c>
      <c r="AE35" s="65">
        <f t="shared" si="38"/>
        <v>0.018128000000000002</v>
      </c>
      <c r="AF35" s="66">
        <f t="shared" si="38"/>
        <v>0.018128</v>
      </c>
      <c r="AG35" s="66">
        <f t="shared" si="38"/>
        <v>0.018127999999999995</v>
      </c>
      <c r="AH35" s="67">
        <f t="shared" si="38"/>
        <v>0.0037766666666666673</v>
      </c>
      <c r="AI35" s="65">
        <f aca="true" t="shared" si="39" ref="AI35:BN35">AI34/AI10/12</f>
        <v>0.018128</v>
      </c>
      <c r="AJ35" s="66">
        <f t="shared" si="39"/>
        <v>0.018128000000000002</v>
      </c>
      <c r="AK35" s="66">
        <f t="shared" si="39"/>
        <v>0.018128000000000002</v>
      </c>
      <c r="AL35" s="67">
        <f t="shared" si="39"/>
        <v>0.0037766666666666665</v>
      </c>
      <c r="AM35" s="66">
        <f t="shared" si="39"/>
        <v>0.018128000000000002</v>
      </c>
      <c r="AN35" s="65">
        <f t="shared" si="39"/>
        <v>0.018128</v>
      </c>
      <c r="AO35" s="66">
        <f t="shared" si="39"/>
        <v>0.018128</v>
      </c>
      <c r="AP35" s="66">
        <f t="shared" si="39"/>
        <v>0.018127999999999995</v>
      </c>
      <c r="AQ35" s="67">
        <f t="shared" si="39"/>
        <v>0.0037766666666666673</v>
      </c>
      <c r="AR35" s="65">
        <f t="shared" si="39"/>
        <v>0.018128</v>
      </c>
      <c r="AS35" s="66">
        <f t="shared" si="39"/>
        <v>0.018128</v>
      </c>
      <c r="AT35" s="66">
        <f t="shared" si="39"/>
        <v>0.018128</v>
      </c>
      <c r="AU35" s="67">
        <f t="shared" si="39"/>
        <v>0.0037766666666666673</v>
      </c>
      <c r="AV35" s="65">
        <f t="shared" si="39"/>
        <v>0.018127999999999995</v>
      </c>
      <c r="AW35" s="66">
        <f t="shared" si="39"/>
        <v>0.018128000000000002</v>
      </c>
      <c r="AX35" s="66">
        <f t="shared" si="39"/>
        <v>0.018128</v>
      </c>
      <c r="AY35" s="67">
        <f t="shared" si="39"/>
        <v>0.0037766666666666665</v>
      </c>
      <c r="AZ35" s="65">
        <f t="shared" si="39"/>
        <v>0.018128</v>
      </c>
      <c r="BA35" s="66">
        <f t="shared" si="39"/>
        <v>0.018128</v>
      </c>
      <c r="BB35" s="66">
        <f t="shared" si="39"/>
        <v>0.018128000000000002</v>
      </c>
      <c r="BC35" s="67">
        <f t="shared" si="39"/>
        <v>0.0037766666666666665</v>
      </c>
      <c r="BD35" s="66">
        <f t="shared" si="39"/>
        <v>0.018128</v>
      </c>
      <c r="BE35" s="65">
        <f t="shared" si="39"/>
        <v>0.018128</v>
      </c>
      <c r="BF35" s="66">
        <f t="shared" si="39"/>
        <v>0.018128</v>
      </c>
      <c r="BG35" s="66">
        <f t="shared" si="39"/>
        <v>0.018128</v>
      </c>
      <c r="BH35" s="67">
        <f t="shared" si="39"/>
        <v>0.0037766666666666665</v>
      </c>
      <c r="BI35" s="65">
        <f t="shared" si="39"/>
        <v>0.018128000000000002</v>
      </c>
      <c r="BJ35" s="66">
        <f t="shared" si="39"/>
        <v>0.018128</v>
      </c>
      <c r="BK35" s="66">
        <f t="shared" si="39"/>
        <v>0.018128</v>
      </c>
      <c r="BL35" s="67">
        <f t="shared" si="39"/>
        <v>0.0037766666666666673</v>
      </c>
      <c r="BM35" s="65">
        <f t="shared" si="39"/>
        <v>0.018128000000000002</v>
      </c>
      <c r="BN35" s="66">
        <f t="shared" si="39"/>
        <v>0.018128000000000002</v>
      </c>
      <c r="BO35" s="66">
        <f aca="true" t="shared" si="40" ref="BO35:BY35">BO34/BO10/12</f>
        <v>0.018128</v>
      </c>
      <c r="BP35" s="67">
        <f t="shared" si="40"/>
        <v>0.0037766666666666665</v>
      </c>
      <c r="BQ35" s="65">
        <f t="shared" si="40"/>
        <v>0.018127999999999995</v>
      </c>
      <c r="BR35" s="66">
        <f t="shared" si="40"/>
        <v>0.018128</v>
      </c>
      <c r="BS35" s="66">
        <f t="shared" si="40"/>
        <v>0.018128</v>
      </c>
      <c r="BT35" s="67">
        <f t="shared" si="40"/>
        <v>0.0037766666666666665</v>
      </c>
      <c r="BU35" s="65">
        <f t="shared" si="40"/>
        <v>0.018128</v>
      </c>
      <c r="BV35" s="66">
        <f t="shared" si="40"/>
        <v>0.018128</v>
      </c>
      <c r="BW35" s="66">
        <f t="shared" si="40"/>
        <v>0.018128</v>
      </c>
      <c r="BX35" s="67">
        <f t="shared" si="40"/>
        <v>0.0037766666666666673</v>
      </c>
      <c r="BY35" s="67">
        <f t="shared" si="40"/>
        <v>0.0014590053864461982</v>
      </c>
    </row>
    <row r="36" spans="1:77" ht="15.75" customHeight="1" thickBot="1">
      <c r="A36" s="91"/>
      <c r="B36" s="16" t="s">
        <v>0</v>
      </c>
      <c r="C36" s="47" t="s">
        <v>18</v>
      </c>
      <c r="D36" s="47" t="s">
        <v>18</v>
      </c>
      <c r="E36" s="47" t="s">
        <v>18</v>
      </c>
      <c r="F36" s="47" t="s">
        <v>18</v>
      </c>
      <c r="G36" s="47" t="s">
        <v>18</v>
      </c>
      <c r="H36" s="47" t="s">
        <v>18</v>
      </c>
      <c r="I36" s="48" t="s">
        <v>18</v>
      </c>
      <c r="J36" s="47" t="s">
        <v>18</v>
      </c>
      <c r="K36" s="47" t="s">
        <v>18</v>
      </c>
      <c r="L36" s="47" t="s">
        <v>18</v>
      </c>
      <c r="M36" s="48" t="s">
        <v>18</v>
      </c>
      <c r="N36" s="47" t="s">
        <v>18</v>
      </c>
      <c r="O36" s="47" t="s">
        <v>18</v>
      </c>
      <c r="P36" s="47" t="s">
        <v>18</v>
      </c>
      <c r="Q36" s="48" t="s">
        <v>18</v>
      </c>
      <c r="R36" s="47" t="s">
        <v>18</v>
      </c>
      <c r="S36" s="47" t="s">
        <v>18</v>
      </c>
      <c r="T36" s="47" t="s">
        <v>18</v>
      </c>
      <c r="U36" s="48" t="s">
        <v>18</v>
      </c>
      <c r="V36" s="47" t="s">
        <v>18</v>
      </c>
      <c r="W36" s="47" t="s">
        <v>18</v>
      </c>
      <c r="X36" s="47" t="s">
        <v>18</v>
      </c>
      <c r="Y36" s="47" t="s">
        <v>18</v>
      </c>
      <c r="Z36" s="48" t="s">
        <v>18</v>
      </c>
      <c r="AA36" s="47" t="s">
        <v>18</v>
      </c>
      <c r="AB36" s="47" t="s">
        <v>18</v>
      </c>
      <c r="AC36" s="47" t="s">
        <v>18</v>
      </c>
      <c r="AD36" s="48" t="s">
        <v>18</v>
      </c>
      <c r="AE36" s="47" t="s">
        <v>18</v>
      </c>
      <c r="AF36" s="47" t="s">
        <v>18</v>
      </c>
      <c r="AG36" s="47" t="s">
        <v>18</v>
      </c>
      <c r="AH36" s="48" t="s">
        <v>18</v>
      </c>
      <c r="AI36" s="47" t="s">
        <v>18</v>
      </c>
      <c r="AJ36" s="47" t="s">
        <v>18</v>
      </c>
      <c r="AK36" s="47" t="s">
        <v>18</v>
      </c>
      <c r="AL36" s="48" t="s">
        <v>18</v>
      </c>
      <c r="AM36" s="47" t="s">
        <v>18</v>
      </c>
      <c r="AN36" s="47" t="s">
        <v>18</v>
      </c>
      <c r="AO36" s="47" t="s">
        <v>18</v>
      </c>
      <c r="AP36" s="47" t="s">
        <v>18</v>
      </c>
      <c r="AQ36" s="48" t="s">
        <v>18</v>
      </c>
      <c r="AR36" s="47" t="s">
        <v>18</v>
      </c>
      <c r="AS36" s="47" t="s">
        <v>18</v>
      </c>
      <c r="AT36" s="47" t="s">
        <v>18</v>
      </c>
      <c r="AU36" s="48" t="s">
        <v>18</v>
      </c>
      <c r="AV36" s="47" t="s">
        <v>18</v>
      </c>
      <c r="AW36" s="47" t="s">
        <v>18</v>
      </c>
      <c r="AX36" s="47" t="s">
        <v>18</v>
      </c>
      <c r="AY36" s="48" t="s">
        <v>18</v>
      </c>
      <c r="AZ36" s="47" t="s">
        <v>18</v>
      </c>
      <c r="BA36" s="47" t="s">
        <v>18</v>
      </c>
      <c r="BB36" s="47" t="s">
        <v>18</v>
      </c>
      <c r="BC36" s="48" t="s">
        <v>18</v>
      </c>
      <c r="BD36" s="47" t="s">
        <v>18</v>
      </c>
      <c r="BE36" s="47" t="s">
        <v>18</v>
      </c>
      <c r="BF36" s="47" t="s">
        <v>18</v>
      </c>
      <c r="BG36" s="47" t="s">
        <v>18</v>
      </c>
      <c r="BH36" s="48" t="s">
        <v>18</v>
      </c>
      <c r="BI36" s="47" t="s">
        <v>18</v>
      </c>
      <c r="BJ36" s="47" t="s">
        <v>18</v>
      </c>
      <c r="BK36" s="47" t="s">
        <v>18</v>
      </c>
      <c r="BL36" s="48" t="s">
        <v>18</v>
      </c>
      <c r="BM36" s="47" t="s">
        <v>18</v>
      </c>
      <c r="BN36" s="47" t="s">
        <v>18</v>
      </c>
      <c r="BO36" s="47" t="s">
        <v>18</v>
      </c>
      <c r="BP36" s="48" t="s">
        <v>18</v>
      </c>
      <c r="BQ36" s="47" t="s">
        <v>18</v>
      </c>
      <c r="BR36" s="47" t="s">
        <v>18</v>
      </c>
      <c r="BS36" s="47" t="s">
        <v>18</v>
      </c>
      <c r="BT36" s="48" t="s">
        <v>18</v>
      </c>
      <c r="BU36" s="47" t="s">
        <v>18</v>
      </c>
      <c r="BV36" s="47" t="s">
        <v>18</v>
      </c>
      <c r="BW36" s="47" t="s">
        <v>18</v>
      </c>
      <c r="BX36" s="48" t="s">
        <v>18</v>
      </c>
      <c r="BY36" s="48" t="s">
        <v>18</v>
      </c>
    </row>
    <row r="37" spans="1:77" ht="12.75" customHeight="1" thickTop="1">
      <c r="A37" s="85" t="s">
        <v>102</v>
      </c>
      <c r="B37" s="18" t="s">
        <v>19</v>
      </c>
      <c r="C37" s="68">
        <v>0</v>
      </c>
      <c r="D37" s="68">
        <v>0</v>
      </c>
      <c r="E37" s="63">
        <v>0</v>
      </c>
      <c r="F37" s="68"/>
      <c r="G37" s="63"/>
      <c r="H37" s="63"/>
      <c r="I37" s="69"/>
      <c r="J37" s="68"/>
      <c r="K37" s="63"/>
      <c r="L37" s="63"/>
      <c r="M37" s="69"/>
      <c r="N37" s="68"/>
      <c r="O37" s="63"/>
      <c r="P37" s="63"/>
      <c r="Q37" s="69"/>
      <c r="R37" s="68"/>
      <c r="S37" s="63"/>
      <c r="T37" s="63"/>
      <c r="U37" s="69"/>
      <c r="V37" s="63">
        <v>0</v>
      </c>
      <c r="W37" s="68"/>
      <c r="X37" s="63"/>
      <c r="Y37" s="63"/>
      <c r="Z37" s="69"/>
      <c r="AA37" s="68"/>
      <c r="AB37" s="63"/>
      <c r="AC37" s="63"/>
      <c r="AD37" s="69"/>
      <c r="AE37" s="68"/>
      <c r="AF37" s="63"/>
      <c r="AG37" s="63"/>
      <c r="AH37" s="69"/>
      <c r="AI37" s="68"/>
      <c r="AJ37" s="63"/>
      <c r="AK37" s="63"/>
      <c r="AL37" s="69"/>
      <c r="AM37" s="63">
        <v>0</v>
      </c>
      <c r="AN37" s="68"/>
      <c r="AO37" s="63"/>
      <c r="AP37" s="63"/>
      <c r="AQ37" s="69"/>
      <c r="AR37" s="68"/>
      <c r="AS37" s="63"/>
      <c r="AT37" s="63"/>
      <c r="AU37" s="69"/>
      <c r="AV37" s="68"/>
      <c r="AW37" s="63"/>
      <c r="AX37" s="63"/>
      <c r="AY37" s="69"/>
      <c r="AZ37" s="68"/>
      <c r="BA37" s="63"/>
      <c r="BB37" s="63"/>
      <c r="BC37" s="69"/>
      <c r="BD37" s="63">
        <v>8</v>
      </c>
      <c r="BE37" s="68">
        <v>10</v>
      </c>
      <c r="BF37" s="63">
        <v>12</v>
      </c>
      <c r="BG37" s="63">
        <v>10</v>
      </c>
      <c r="BH37" s="69">
        <v>8</v>
      </c>
      <c r="BI37" s="68">
        <v>18</v>
      </c>
      <c r="BJ37" s="63">
        <v>8</v>
      </c>
      <c r="BK37" s="63">
        <v>24</v>
      </c>
      <c r="BL37" s="69">
        <v>14</v>
      </c>
      <c r="BM37" s="68">
        <v>18</v>
      </c>
      <c r="BN37" s="63">
        <v>16</v>
      </c>
      <c r="BO37" s="63">
        <v>10</v>
      </c>
      <c r="BP37" s="69">
        <v>10</v>
      </c>
      <c r="BQ37" s="68">
        <v>14</v>
      </c>
      <c r="BR37" s="63">
        <v>18</v>
      </c>
      <c r="BS37" s="63">
        <v>16</v>
      </c>
      <c r="BT37" s="69">
        <v>3</v>
      </c>
      <c r="BU37" s="68"/>
      <c r="BV37" s="63"/>
      <c r="BW37" s="63">
        <v>14</v>
      </c>
      <c r="BX37" s="69">
        <v>18</v>
      </c>
      <c r="BY37" s="69">
        <v>33</v>
      </c>
    </row>
    <row r="38" spans="1:77" ht="12.75" customHeight="1">
      <c r="A38" s="86"/>
      <c r="B38" s="11" t="s">
        <v>4</v>
      </c>
      <c r="C38" s="70">
        <v>0</v>
      </c>
      <c r="D38" s="70">
        <v>0</v>
      </c>
      <c r="E38" s="66">
        <v>0</v>
      </c>
      <c r="F38" s="70">
        <f>F37*10%</f>
        <v>0</v>
      </c>
      <c r="G38" s="70">
        <f>G37*0.15</f>
        <v>0</v>
      </c>
      <c r="H38" s="70">
        <f>H37*0.15</f>
        <v>0</v>
      </c>
      <c r="I38" s="71">
        <f>I37*0.05</f>
        <v>0</v>
      </c>
      <c r="J38" s="70">
        <f>J37*10%</f>
        <v>0</v>
      </c>
      <c r="K38" s="70">
        <f>K37*0.15</f>
        <v>0</v>
      </c>
      <c r="L38" s="70">
        <f>L37*0.15</f>
        <v>0</v>
      </c>
      <c r="M38" s="71">
        <f>M37*0.05</f>
        <v>0</v>
      </c>
      <c r="N38" s="70">
        <f>N37*10%</f>
        <v>0</v>
      </c>
      <c r="O38" s="70">
        <f>O37*0.15</f>
        <v>0</v>
      </c>
      <c r="P38" s="70">
        <f>P37*0.15</f>
        <v>0</v>
      </c>
      <c r="Q38" s="71">
        <f>Q37*0.05</f>
        <v>0</v>
      </c>
      <c r="R38" s="70">
        <f>R37*10%</f>
        <v>0</v>
      </c>
      <c r="S38" s="70">
        <f>S37*0.15</f>
        <v>0</v>
      </c>
      <c r="T38" s="70">
        <f>T37*0.15</f>
        <v>0</v>
      </c>
      <c r="U38" s="71">
        <f>U37*0.05</f>
        <v>0</v>
      </c>
      <c r="V38" s="66">
        <v>0</v>
      </c>
      <c r="W38" s="70">
        <f>W37*10%</f>
        <v>0</v>
      </c>
      <c r="X38" s="70">
        <f>X37*0.15</f>
        <v>0</v>
      </c>
      <c r="Y38" s="70">
        <f>Y37*0.15</f>
        <v>0</v>
      </c>
      <c r="Z38" s="71">
        <f>Z37*0.05</f>
        <v>0</v>
      </c>
      <c r="AA38" s="70">
        <f>AA37*10%</f>
        <v>0</v>
      </c>
      <c r="AB38" s="70">
        <f>AB37*0.15</f>
        <v>0</v>
      </c>
      <c r="AC38" s="70">
        <f>AC37*0.15</f>
        <v>0</v>
      </c>
      <c r="AD38" s="71">
        <f>AD37*0.05</f>
        <v>0</v>
      </c>
      <c r="AE38" s="70">
        <f>AE37*10%</f>
        <v>0</v>
      </c>
      <c r="AF38" s="70">
        <f>AF37*0.15</f>
        <v>0</v>
      </c>
      <c r="AG38" s="70">
        <f>AG37*0.15</f>
        <v>0</v>
      </c>
      <c r="AH38" s="71">
        <f>AH37*0.05</f>
        <v>0</v>
      </c>
      <c r="AI38" s="70">
        <f>AI37*10%</f>
        <v>0</v>
      </c>
      <c r="AJ38" s="70">
        <f>AJ37*0.15</f>
        <v>0</v>
      </c>
      <c r="AK38" s="70">
        <f>AK37*0.15</f>
        <v>0</v>
      </c>
      <c r="AL38" s="71">
        <f>AL37*0.05</f>
        <v>0</v>
      </c>
      <c r="AM38" s="66">
        <v>0</v>
      </c>
      <c r="AN38" s="70">
        <f>AN37*10%</f>
        <v>0</v>
      </c>
      <c r="AO38" s="70">
        <f>AO37*0.15</f>
        <v>0</v>
      </c>
      <c r="AP38" s="70">
        <f>AP37*0.15</f>
        <v>0</v>
      </c>
      <c r="AQ38" s="71">
        <f>AQ37*0.05</f>
        <v>0</v>
      </c>
      <c r="AR38" s="70">
        <f>AR37*10%</f>
        <v>0</v>
      </c>
      <c r="AS38" s="70">
        <f>AS37*0.15</f>
        <v>0</v>
      </c>
      <c r="AT38" s="70">
        <f>AT37*0.15</f>
        <v>0</v>
      </c>
      <c r="AU38" s="71">
        <f>AU37*0.05</f>
        <v>0</v>
      </c>
      <c r="AV38" s="70">
        <f>AV37*10%</f>
        <v>0</v>
      </c>
      <c r="AW38" s="70">
        <f>AW37*0.15</f>
        <v>0</v>
      </c>
      <c r="AX38" s="70">
        <f>AX37*0.15</f>
        <v>0</v>
      </c>
      <c r="AY38" s="71">
        <f>AY37*0.05</f>
        <v>0</v>
      </c>
      <c r="AZ38" s="70">
        <f>AZ37*10%</f>
        <v>0</v>
      </c>
      <c r="BA38" s="70">
        <f>BA37*0.15</f>
        <v>0</v>
      </c>
      <c r="BB38" s="70">
        <f>BB37*0.15</f>
        <v>0</v>
      </c>
      <c r="BC38" s="71">
        <f>BC37*0.05</f>
        <v>0</v>
      </c>
      <c r="BD38" s="66">
        <v>0</v>
      </c>
      <c r="BE38" s="70">
        <f>BE37*10%</f>
        <v>1</v>
      </c>
      <c r="BF38" s="70">
        <f>BF37*0.08</f>
        <v>0.96</v>
      </c>
      <c r="BG38" s="70">
        <f>BG37*0.15</f>
        <v>1.5</v>
      </c>
      <c r="BH38" s="71">
        <f>BH37*0.05</f>
        <v>0.4</v>
      </c>
      <c r="BI38" s="70">
        <f>BI37*10%</f>
        <v>1.8</v>
      </c>
      <c r="BJ38" s="70">
        <f>BJ37*0.15</f>
        <v>1.2</v>
      </c>
      <c r="BK38" s="70">
        <f>BK37*0.08</f>
        <v>1.92</v>
      </c>
      <c r="BL38" s="71">
        <f>BL37*0.05</f>
        <v>0.7000000000000001</v>
      </c>
      <c r="BM38" s="70">
        <f>BM37*10%</f>
        <v>1.8</v>
      </c>
      <c r="BN38" s="70">
        <f>BN37*0.1</f>
        <v>1.6</v>
      </c>
      <c r="BO38" s="70">
        <f>BO37*0.15</f>
        <v>1.5</v>
      </c>
      <c r="BP38" s="71">
        <f>BP37*0.05</f>
        <v>0.5</v>
      </c>
      <c r="BQ38" s="70">
        <f>BQ37*10%</f>
        <v>1.4000000000000001</v>
      </c>
      <c r="BR38" s="70">
        <f>BR37*0.08</f>
        <v>1.44</v>
      </c>
      <c r="BS38" s="70">
        <f>BS37*0.08</f>
        <v>1.28</v>
      </c>
      <c r="BT38" s="71">
        <f>BT37*0.05</f>
        <v>0.15000000000000002</v>
      </c>
      <c r="BU38" s="70">
        <f>BU37*10%</f>
        <v>0</v>
      </c>
      <c r="BV38" s="70">
        <f>BV37*0.15</f>
        <v>0</v>
      </c>
      <c r="BW38" s="70">
        <f>BW37*0.15</f>
        <v>2.1</v>
      </c>
      <c r="BX38" s="71">
        <f>BX37*0.05</f>
        <v>0.9</v>
      </c>
      <c r="BY38" s="71">
        <f>BY37*0.1</f>
        <v>3.3000000000000003</v>
      </c>
    </row>
    <row r="39" spans="1:77" ht="18.75" customHeight="1">
      <c r="A39" s="86"/>
      <c r="B39" s="10" t="s">
        <v>1</v>
      </c>
      <c r="C39" s="72">
        <v>0</v>
      </c>
      <c r="D39" s="72">
        <v>0</v>
      </c>
      <c r="E39" s="66">
        <v>0</v>
      </c>
      <c r="F39" s="72">
        <f aca="true" t="shared" si="41" ref="F39:U39">F38*1209.48</f>
        <v>0</v>
      </c>
      <c r="G39" s="72">
        <f t="shared" si="41"/>
        <v>0</v>
      </c>
      <c r="H39" s="72">
        <f t="shared" si="41"/>
        <v>0</v>
      </c>
      <c r="I39" s="73">
        <f t="shared" si="41"/>
        <v>0</v>
      </c>
      <c r="J39" s="72">
        <f t="shared" si="41"/>
        <v>0</v>
      </c>
      <c r="K39" s="72">
        <f t="shared" si="41"/>
        <v>0</v>
      </c>
      <c r="L39" s="72">
        <f t="shared" si="41"/>
        <v>0</v>
      </c>
      <c r="M39" s="73">
        <f t="shared" si="41"/>
        <v>0</v>
      </c>
      <c r="N39" s="72">
        <f t="shared" si="41"/>
        <v>0</v>
      </c>
      <c r="O39" s="72">
        <f t="shared" si="41"/>
        <v>0</v>
      </c>
      <c r="P39" s="72">
        <f t="shared" si="41"/>
        <v>0</v>
      </c>
      <c r="Q39" s="73">
        <f t="shared" si="41"/>
        <v>0</v>
      </c>
      <c r="R39" s="72">
        <f t="shared" si="41"/>
        <v>0</v>
      </c>
      <c r="S39" s="72">
        <f t="shared" si="41"/>
        <v>0</v>
      </c>
      <c r="T39" s="72">
        <f t="shared" si="41"/>
        <v>0</v>
      </c>
      <c r="U39" s="73">
        <f t="shared" si="41"/>
        <v>0</v>
      </c>
      <c r="V39" s="66">
        <v>0</v>
      </c>
      <c r="W39" s="72">
        <f aca="true" t="shared" si="42" ref="W39:AL39">W38*1209.48</f>
        <v>0</v>
      </c>
      <c r="X39" s="72">
        <f t="shared" si="42"/>
        <v>0</v>
      </c>
      <c r="Y39" s="72">
        <f t="shared" si="42"/>
        <v>0</v>
      </c>
      <c r="Z39" s="73">
        <f t="shared" si="42"/>
        <v>0</v>
      </c>
      <c r="AA39" s="72">
        <f t="shared" si="42"/>
        <v>0</v>
      </c>
      <c r="AB39" s="72">
        <f t="shared" si="42"/>
        <v>0</v>
      </c>
      <c r="AC39" s="72">
        <f t="shared" si="42"/>
        <v>0</v>
      </c>
      <c r="AD39" s="73">
        <f t="shared" si="42"/>
        <v>0</v>
      </c>
      <c r="AE39" s="72">
        <f t="shared" si="42"/>
        <v>0</v>
      </c>
      <c r="AF39" s="72">
        <f t="shared" si="42"/>
        <v>0</v>
      </c>
      <c r="AG39" s="72">
        <f t="shared" si="42"/>
        <v>0</v>
      </c>
      <c r="AH39" s="73">
        <f t="shared" si="42"/>
        <v>0</v>
      </c>
      <c r="AI39" s="72">
        <f t="shared" si="42"/>
        <v>0</v>
      </c>
      <c r="AJ39" s="72">
        <f t="shared" si="42"/>
        <v>0</v>
      </c>
      <c r="AK39" s="72">
        <f t="shared" si="42"/>
        <v>0</v>
      </c>
      <c r="AL39" s="73">
        <f t="shared" si="42"/>
        <v>0</v>
      </c>
      <c r="AM39" s="66">
        <v>0</v>
      </c>
      <c r="AN39" s="72">
        <f aca="true" t="shared" si="43" ref="AN39:BC39">AN38*1209.48</f>
        <v>0</v>
      </c>
      <c r="AO39" s="72">
        <f t="shared" si="43"/>
        <v>0</v>
      </c>
      <c r="AP39" s="72">
        <f t="shared" si="43"/>
        <v>0</v>
      </c>
      <c r="AQ39" s="73">
        <f t="shared" si="43"/>
        <v>0</v>
      </c>
      <c r="AR39" s="72">
        <f t="shared" si="43"/>
        <v>0</v>
      </c>
      <c r="AS39" s="72">
        <f t="shared" si="43"/>
        <v>0</v>
      </c>
      <c r="AT39" s="72">
        <f t="shared" si="43"/>
        <v>0</v>
      </c>
      <c r="AU39" s="73">
        <f t="shared" si="43"/>
        <v>0</v>
      </c>
      <c r="AV39" s="72">
        <f t="shared" si="43"/>
        <v>0</v>
      </c>
      <c r="AW39" s="72">
        <f t="shared" si="43"/>
        <v>0</v>
      </c>
      <c r="AX39" s="72">
        <f t="shared" si="43"/>
        <v>0</v>
      </c>
      <c r="AY39" s="73">
        <f t="shared" si="43"/>
        <v>0</v>
      </c>
      <c r="AZ39" s="72">
        <f t="shared" si="43"/>
        <v>0</v>
      </c>
      <c r="BA39" s="72">
        <f t="shared" si="43"/>
        <v>0</v>
      </c>
      <c r="BB39" s="72">
        <f t="shared" si="43"/>
        <v>0</v>
      </c>
      <c r="BC39" s="73">
        <f t="shared" si="43"/>
        <v>0</v>
      </c>
      <c r="BD39" s="66">
        <v>0</v>
      </c>
      <c r="BE39" s="72">
        <f aca="true" t="shared" si="44" ref="BE39:BY39">BE38*1209.48</f>
        <v>1209.48</v>
      </c>
      <c r="BF39" s="72">
        <f t="shared" si="44"/>
        <v>1161.1008</v>
      </c>
      <c r="BG39" s="72">
        <f t="shared" si="44"/>
        <v>1814.22</v>
      </c>
      <c r="BH39" s="73">
        <f t="shared" si="44"/>
        <v>483.79200000000003</v>
      </c>
      <c r="BI39" s="72">
        <f t="shared" si="44"/>
        <v>2177.0640000000003</v>
      </c>
      <c r="BJ39" s="72">
        <f t="shared" si="44"/>
        <v>1451.376</v>
      </c>
      <c r="BK39" s="72">
        <f t="shared" si="44"/>
        <v>2322.2016</v>
      </c>
      <c r="BL39" s="73">
        <f t="shared" si="44"/>
        <v>846.6360000000001</v>
      </c>
      <c r="BM39" s="72">
        <f t="shared" si="44"/>
        <v>2177.0640000000003</v>
      </c>
      <c r="BN39" s="72">
        <f t="shared" si="44"/>
        <v>1935.1680000000001</v>
      </c>
      <c r="BO39" s="72">
        <f t="shared" si="44"/>
        <v>1814.22</v>
      </c>
      <c r="BP39" s="73">
        <f t="shared" si="44"/>
        <v>604.74</v>
      </c>
      <c r="BQ39" s="72">
        <f t="shared" si="44"/>
        <v>1693.2720000000002</v>
      </c>
      <c r="BR39" s="72">
        <f t="shared" si="44"/>
        <v>1741.6512</v>
      </c>
      <c r="BS39" s="72">
        <f t="shared" si="44"/>
        <v>1548.1344000000001</v>
      </c>
      <c r="BT39" s="73">
        <f t="shared" si="44"/>
        <v>181.42200000000003</v>
      </c>
      <c r="BU39" s="72">
        <f t="shared" si="44"/>
        <v>0</v>
      </c>
      <c r="BV39" s="72">
        <f t="shared" si="44"/>
        <v>0</v>
      </c>
      <c r="BW39" s="72">
        <f t="shared" si="44"/>
        <v>2539.9080000000004</v>
      </c>
      <c r="BX39" s="73">
        <f t="shared" si="44"/>
        <v>1088.5320000000002</v>
      </c>
      <c r="BY39" s="73">
        <f t="shared" si="44"/>
        <v>3991.2840000000006</v>
      </c>
    </row>
    <row r="40" spans="1:77" ht="18" customHeight="1">
      <c r="A40" s="86"/>
      <c r="B40" s="10" t="s">
        <v>2</v>
      </c>
      <c r="C40" s="74">
        <v>0</v>
      </c>
      <c r="D40" s="74">
        <v>0</v>
      </c>
      <c r="E40" s="66">
        <v>0</v>
      </c>
      <c r="F40" s="74">
        <f aca="true" t="shared" si="45" ref="F40:U40">F39/F10</f>
        <v>0</v>
      </c>
      <c r="G40" s="74">
        <f t="shared" si="45"/>
        <v>0</v>
      </c>
      <c r="H40" s="74">
        <f t="shared" si="45"/>
        <v>0</v>
      </c>
      <c r="I40" s="75">
        <f t="shared" si="45"/>
        <v>0</v>
      </c>
      <c r="J40" s="74">
        <f t="shared" si="45"/>
        <v>0</v>
      </c>
      <c r="K40" s="74">
        <f t="shared" si="45"/>
        <v>0</v>
      </c>
      <c r="L40" s="74">
        <f t="shared" si="45"/>
        <v>0</v>
      </c>
      <c r="M40" s="75">
        <f t="shared" si="45"/>
        <v>0</v>
      </c>
      <c r="N40" s="74">
        <f t="shared" si="45"/>
        <v>0</v>
      </c>
      <c r="O40" s="74">
        <f t="shared" si="45"/>
        <v>0</v>
      </c>
      <c r="P40" s="74">
        <f t="shared" si="45"/>
        <v>0</v>
      </c>
      <c r="Q40" s="75">
        <f t="shared" si="45"/>
        <v>0</v>
      </c>
      <c r="R40" s="74">
        <f t="shared" si="45"/>
        <v>0</v>
      </c>
      <c r="S40" s="74">
        <f t="shared" si="45"/>
        <v>0</v>
      </c>
      <c r="T40" s="74">
        <f t="shared" si="45"/>
        <v>0</v>
      </c>
      <c r="U40" s="75">
        <f t="shared" si="45"/>
        <v>0</v>
      </c>
      <c r="V40" s="66">
        <v>0</v>
      </c>
      <c r="W40" s="74">
        <f aca="true" t="shared" si="46" ref="W40:AL40">W39/W10</f>
        <v>0</v>
      </c>
      <c r="X40" s="74">
        <f t="shared" si="46"/>
        <v>0</v>
      </c>
      <c r="Y40" s="74">
        <f t="shared" si="46"/>
        <v>0</v>
      </c>
      <c r="Z40" s="75">
        <f t="shared" si="46"/>
        <v>0</v>
      </c>
      <c r="AA40" s="74">
        <f t="shared" si="46"/>
        <v>0</v>
      </c>
      <c r="AB40" s="74">
        <f t="shared" si="46"/>
        <v>0</v>
      </c>
      <c r="AC40" s="74">
        <f t="shared" si="46"/>
        <v>0</v>
      </c>
      <c r="AD40" s="75">
        <f t="shared" si="46"/>
        <v>0</v>
      </c>
      <c r="AE40" s="74">
        <f t="shared" si="46"/>
        <v>0</v>
      </c>
      <c r="AF40" s="74">
        <f t="shared" si="46"/>
        <v>0</v>
      </c>
      <c r="AG40" s="74">
        <f t="shared" si="46"/>
        <v>0</v>
      </c>
      <c r="AH40" s="75">
        <f t="shared" si="46"/>
        <v>0</v>
      </c>
      <c r="AI40" s="74">
        <f t="shared" si="46"/>
        <v>0</v>
      </c>
      <c r="AJ40" s="74">
        <f t="shared" si="46"/>
        <v>0</v>
      </c>
      <c r="AK40" s="74">
        <f t="shared" si="46"/>
        <v>0</v>
      </c>
      <c r="AL40" s="75">
        <f t="shared" si="46"/>
        <v>0</v>
      </c>
      <c r="AM40" s="66">
        <v>0</v>
      </c>
      <c r="AN40" s="74">
        <f aca="true" t="shared" si="47" ref="AN40:BC40">AN39/AN10</f>
        <v>0</v>
      </c>
      <c r="AO40" s="74">
        <f t="shared" si="47"/>
        <v>0</v>
      </c>
      <c r="AP40" s="74">
        <f t="shared" si="47"/>
        <v>0</v>
      </c>
      <c r="AQ40" s="75">
        <f t="shared" si="47"/>
        <v>0</v>
      </c>
      <c r="AR40" s="74">
        <f t="shared" si="47"/>
        <v>0</v>
      </c>
      <c r="AS40" s="74">
        <f t="shared" si="47"/>
        <v>0</v>
      </c>
      <c r="AT40" s="74">
        <f t="shared" si="47"/>
        <v>0</v>
      </c>
      <c r="AU40" s="75">
        <f t="shared" si="47"/>
        <v>0</v>
      </c>
      <c r="AV40" s="74">
        <f t="shared" si="47"/>
        <v>0</v>
      </c>
      <c r="AW40" s="74">
        <f t="shared" si="47"/>
        <v>0</v>
      </c>
      <c r="AX40" s="74">
        <f t="shared" si="47"/>
        <v>0</v>
      </c>
      <c r="AY40" s="75">
        <f t="shared" si="47"/>
        <v>0</v>
      </c>
      <c r="AZ40" s="74">
        <f t="shared" si="47"/>
        <v>0</v>
      </c>
      <c r="BA40" s="74">
        <f t="shared" si="47"/>
        <v>0</v>
      </c>
      <c r="BB40" s="74">
        <f t="shared" si="47"/>
        <v>0</v>
      </c>
      <c r="BC40" s="75">
        <f t="shared" si="47"/>
        <v>0</v>
      </c>
      <c r="BD40" s="66">
        <v>0</v>
      </c>
      <c r="BE40" s="74">
        <f aca="true" t="shared" si="48" ref="BE40:BY40">BE39/BE10</f>
        <v>3.548943661971831</v>
      </c>
      <c r="BF40" s="74">
        <f t="shared" si="48"/>
        <v>2.388604813824316</v>
      </c>
      <c r="BG40" s="74">
        <f t="shared" si="48"/>
        <v>5.405899880810488</v>
      </c>
      <c r="BH40" s="75">
        <f t="shared" si="48"/>
        <v>1.429645390070922</v>
      </c>
      <c r="BI40" s="74">
        <f t="shared" si="48"/>
        <v>2.946756903086086</v>
      </c>
      <c r="BJ40" s="74">
        <f t="shared" si="48"/>
        <v>3.7984192619733053</v>
      </c>
      <c r="BK40" s="74">
        <f t="shared" si="48"/>
        <v>3.1819698547547275</v>
      </c>
      <c r="BL40" s="75">
        <f t="shared" si="48"/>
        <v>1.664967551622419</v>
      </c>
      <c r="BM40" s="74">
        <f t="shared" si="48"/>
        <v>5.270065359477124</v>
      </c>
      <c r="BN40" s="74">
        <f t="shared" si="48"/>
        <v>4.032440091685769</v>
      </c>
      <c r="BO40" s="74">
        <f t="shared" si="48"/>
        <v>5.481027190332326</v>
      </c>
      <c r="BP40" s="75">
        <f t="shared" si="48"/>
        <v>1.762576508306616</v>
      </c>
      <c r="BQ40" s="74">
        <f t="shared" si="48"/>
        <v>2.0100569800569805</v>
      </c>
      <c r="BR40" s="74">
        <f t="shared" si="48"/>
        <v>5.130047717231222</v>
      </c>
      <c r="BS40" s="74">
        <f t="shared" si="48"/>
        <v>2.763538736165655</v>
      </c>
      <c r="BT40" s="75">
        <f t="shared" si="48"/>
        <v>1.878074534161491</v>
      </c>
      <c r="BU40" s="74">
        <f t="shared" si="48"/>
        <v>0</v>
      </c>
      <c r="BV40" s="74">
        <f t="shared" si="48"/>
        <v>0</v>
      </c>
      <c r="BW40" s="74">
        <f t="shared" si="48"/>
        <v>4.818645418326693</v>
      </c>
      <c r="BX40" s="75">
        <f t="shared" si="48"/>
        <v>2.647208171206226</v>
      </c>
      <c r="BY40" s="75">
        <f t="shared" si="48"/>
        <v>3.749797068771139</v>
      </c>
    </row>
    <row r="41" spans="1:77" ht="18" customHeight="1" thickBot="1">
      <c r="A41" s="87"/>
      <c r="B41" s="16" t="s">
        <v>0</v>
      </c>
      <c r="C41" s="47" t="s">
        <v>18</v>
      </c>
      <c r="D41" s="47" t="s">
        <v>18</v>
      </c>
      <c r="E41" s="47" t="s">
        <v>18</v>
      </c>
      <c r="F41" s="47" t="s">
        <v>18</v>
      </c>
      <c r="G41" s="47" t="s">
        <v>18</v>
      </c>
      <c r="H41" s="47" t="s">
        <v>18</v>
      </c>
      <c r="I41" s="48" t="s">
        <v>18</v>
      </c>
      <c r="J41" s="47" t="s">
        <v>18</v>
      </c>
      <c r="K41" s="47" t="s">
        <v>18</v>
      </c>
      <c r="L41" s="47" t="s">
        <v>18</v>
      </c>
      <c r="M41" s="48" t="s">
        <v>18</v>
      </c>
      <c r="N41" s="47" t="s">
        <v>18</v>
      </c>
      <c r="O41" s="47" t="s">
        <v>18</v>
      </c>
      <c r="P41" s="47" t="s">
        <v>18</v>
      </c>
      <c r="Q41" s="48" t="s">
        <v>18</v>
      </c>
      <c r="R41" s="47" t="s">
        <v>18</v>
      </c>
      <c r="S41" s="47" t="s">
        <v>18</v>
      </c>
      <c r="T41" s="47" t="s">
        <v>18</v>
      </c>
      <c r="U41" s="48" t="s">
        <v>18</v>
      </c>
      <c r="V41" s="47" t="s">
        <v>18</v>
      </c>
      <c r="W41" s="47" t="s">
        <v>18</v>
      </c>
      <c r="X41" s="47" t="s">
        <v>18</v>
      </c>
      <c r="Y41" s="47" t="s">
        <v>18</v>
      </c>
      <c r="Z41" s="48" t="s">
        <v>18</v>
      </c>
      <c r="AA41" s="47" t="s">
        <v>18</v>
      </c>
      <c r="AB41" s="47" t="s">
        <v>18</v>
      </c>
      <c r="AC41" s="47" t="s">
        <v>18</v>
      </c>
      <c r="AD41" s="48" t="s">
        <v>18</v>
      </c>
      <c r="AE41" s="47" t="s">
        <v>18</v>
      </c>
      <c r="AF41" s="47" t="s">
        <v>18</v>
      </c>
      <c r="AG41" s="47" t="s">
        <v>18</v>
      </c>
      <c r="AH41" s="48" t="s">
        <v>18</v>
      </c>
      <c r="AI41" s="47" t="s">
        <v>18</v>
      </c>
      <c r="AJ41" s="47" t="s">
        <v>18</v>
      </c>
      <c r="AK41" s="47" t="s">
        <v>18</v>
      </c>
      <c r="AL41" s="48" t="s">
        <v>18</v>
      </c>
      <c r="AM41" s="47" t="s">
        <v>18</v>
      </c>
      <c r="AN41" s="47" t="s">
        <v>18</v>
      </c>
      <c r="AO41" s="47" t="s">
        <v>18</v>
      </c>
      <c r="AP41" s="47" t="s">
        <v>18</v>
      </c>
      <c r="AQ41" s="48" t="s">
        <v>18</v>
      </c>
      <c r="AR41" s="47" t="s">
        <v>18</v>
      </c>
      <c r="AS41" s="47" t="s">
        <v>18</v>
      </c>
      <c r="AT41" s="47" t="s">
        <v>18</v>
      </c>
      <c r="AU41" s="48" t="s">
        <v>18</v>
      </c>
      <c r="AV41" s="47" t="s">
        <v>18</v>
      </c>
      <c r="AW41" s="47" t="s">
        <v>18</v>
      </c>
      <c r="AX41" s="47" t="s">
        <v>18</v>
      </c>
      <c r="AY41" s="48" t="s">
        <v>18</v>
      </c>
      <c r="AZ41" s="47" t="s">
        <v>18</v>
      </c>
      <c r="BA41" s="47" t="s">
        <v>18</v>
      </c>
      <c r="BB41" s="47" t="s">
        <v>18</v>
      </c>
      <c r="BC41" s="48" t="s">
        <v>18</v>
      </c>
      <c r="BD41" s="47" t="s">
        <v>18</v>
      </c>
      <c r="BE41" s="47" t="s">
        <v>18</v>
      </c>
      <c r="BF41" s="47" t="s">
        <v>18</v>
      </c>
      <c r="BG41" s="47" t="s">
        <v>18</v>
      </c>
      <c r="BH41" s="48" t="s">
        <v>18</v>
      </c>
      <c r="BI41" s="47" t="s">
        <v>18</v>
      </c>
      <c r="BJ41" s="47" t="s">
        <v>18</v>
      </c>
      <c r="BK41" s="47" t="s">
        <v>18</v>
      </c>
      <c r="BL41" s="48" t="s">
        <v>18</v>
      </c>
      <c r="BM41" s="47" t="s">
        <v>18</v>
      </c>
      <c r="BN41" s="47" t="s">
        <v>18</v>
      </c>
      <c r="BO41" s="47" t="s">
        <v>18</v>
      </c>
      <c r="BP41" s="48" t="s">
        <v>18</v>
      </c>
      <c r="BQ41" s="47" t="s">
        <v>18</v>
      </c>
      <c r="BR41" s="47" t="s">
        <v>18</v>
      </c>
      <c r="BS41" s="47" t="s">
        <v>18</v>
      </c>
      <c r="BT41" s="48" t="s">
        <v>18</v>
      </c>
      <c r="BU41" s="47" t="s">
        <v>18</v>
      </c>
      <c r="BV41" s="47" t="s">
        <v>18</v>
      </c>
      <c r="BW41" s="47" t="s">
        <v>18</v>
      </c>
      <c r="BX41" s="48" t="s">
        <v>18</v>
      </c>
      <c r="BY41" s="48" t="s">
        <v>18</v>
      </c>
    </row>
    <row r="42" spans="1:78" s="1" customFormat="1" ht="19.5" customHeight="1" thickTop="1">
      <c r="A42" s="88" t="s">
        <v>16</v>
      </c>
      <c r="B42" s="88"/>
      <c r="C42" s="76">
        <f aca="true" t="shared" si="49" ref="C42:AH42">C13+C21+C26+C30+C34+C39</f>
        <v>174556.051519</v>
      </c>
      <c r="D42" s="76">
        <f t="shared" si="49"/>
        <v>229863.570423</v>
      </c>
      <c r="E42" s="76">
        <f t="shared" si="49"/>
        <v>164026.617565</v>
      </c>
      <c r="F42" s="76">
        <f t="shared" si="49"/>
        <v>30751.4374518</v>
      </c>
      <c r="G42" s="76">
        <f t="shared" si="49"/>
        <v>29267.902274600005</v>
      </c>
      <c r="H42" s="76">
        <f t="shared" si="49"/>
        <v>30101.255990000005</v>
      </c>
      <c r="I42" s="76">
        <f t="shared" si="49"/>
        <v>27519.372572</v>
      </c>
      <c r="J42" s="76">
        <f t="shared" si="49"/>
        <v>29150.400025</v>
      </c>
      <c r="K42" s="76">
        <f t="shared" si="49"/>
        <v>29914.415436400006</v>
      </c>
      <c r="L42" s="76">
        <f t="shared" si="49"/>
        <v>24335.046275800003</v>
      </c>
      <c r="M42" s="76">
        <f t="shared" si="49"/>
        <v>30613.578436000003</v>
      </c>
      <c r="N42" s="76">
        <f t="shared" si="49"/>
        <v>28039.118723599997</v>
      </c>
      <c r="O42" s="76">
        <f t="shared" si="49"/>
        <v>24801.482952799997</v>
      </c>
      <c r="P42" s="76">
        <f t="shared" si="49"/>
        <v>28883.122229000004</v>
      </c>
      <c r="Q42" s="76">
        <f t="shared" si="49"/>
        <v>31484.645048000002</v>
      </c>
      <c r="R42" s="76">
        <f t="shared" si="49"/>
        <v>31743.4231854</v>
      </c>
      <c r="S42" s="76">
        <f t="shared" si="49"/>
        <v>31741.9811908</v>
      </c>
      <c r="T42" s="76">
        <f t="shared" si="49"/>
        <v>31930.050695799997</v>
      </c>
      <c r="U42" s="76">
        <f t="shared" si="49"/>
        <v>39408.263156</v>
      </c>
      <c r="V42" s="76">
        <f t="shared" si="49"/>
        <v>29409.222017800006</v>
      </c>
      <c r="W42" s="76">
        <f t="shared" si="49"/>
        <v>28929.9962548</v>
      </c>
      <c r="X42" s="76">
        <f t="shared" si="49"/>
        <v>29328.754714400002</v>
      </c>
      <c r="Y42" s="76">
        <f t="shared" si="49"/>
        <v>13976.8826118</v>
      </c>
      <c r="Z42" s="76">
        <f t="shared" si="49"/>
        <v>6853.719267999999</v>
      </c>
      <c r="AA42" s="76">
        <f t="shared" si="49"/>
        <v>32674.099774799997</v>
      </c>
      <c r="AB42" s="76">
        <f t="shared" si="49"/>
        <v>42778.0290378</v>
      </c>
      <c r="AC42" s="76">
        <f t="shared" si="49"/>
        <v>31178.553913200005</v>
      </c>
      <c r="AD42" s="76">
        <f t="shared" si="49"/>
        <v>31707.587819999997</v>
      </c>
      <c r="AE42" s="76">
        <f t="shared" si="49"/>
        <v>23187.9229958</v>
      </c>
      <c r="AF42" s="76">
        <f t="shared" si="49"/>
        <v>26899.799437800008</v>
      </c>
      <c r="AG42" s="76">
        <f t="shared" si="49"/>
        <v>52447.0988218</v>
      </c>
      <c r="AH42" s="76">
        <f t="shared" si="49"/>
        <v>45811.186944</v>
      </c>
      <c r="AI42" s="76">
        <f aca="true" t="shared" si="50" ref="AI42:BN42">AI13+AI21+AI26+AI30+AI34+AI39</f>
        <v>32385.831709200007</v>
      </c>
      <c r="AJ42" s="76">
        <f t="shared" si="50"/>
        <v>27706.554419599997</v>
      </c>
      <c r="AK42" s="76">
        <f t="shared" si="50"/>
        <v>59028.27571540001</v>
      </c>
      <c r="AL42" s="76">
        <f t="shared" si="50"/>
        <v>13570.240568000001</v>
      </c>
      <c r="AM42" s="76">
        <f t="shared" si="50"/>
        <v>33539.590825</v>
      </c>
      <c r="AN42" s="76">
        <f t="shared" si="50"/>
        <v>28781.933841000002</v>
      </c>
      <c r="AO42" s="76">
        <f t="shared" si="50"/>
        <v>32930.5244906</v>
      </c>
      <c r="AP42" s="76">
        <f t="shared" si="50"/>
        <v>42230.389215200004</v>
      </c>
      <c r="AQ42" s="76">
        <f t="shared" si="50"/>
        <v>28679.180608</v>
      </c>
      <c r="AR42" s="76">
        <f t="shared" si="50"/>
        <v>27445.425327</v>
      </c>
      <c r="AS42" s="76">
        <f t="shared" si="50"/>
        <v>33322.222419</v>
      </c>
      <c r="AT42" s="76">
        <f t="shared" si="50"/>
        <v>30082.7535474</v>
      </c>
      <c r="AU42" s="76">
        <f t="shared" si="50"/>
        <v>31598.202556</v>
      </c>
      <c r="AV42" s="76">
        <f t="shared" si="50"/>
        <v>35235.156571800006</v>
      </c>
      <c r="AW42" s="76">
        <f t="shared" si="50"/>
        <v>30989.698646599998</v>
      </c>
      <c r="AX42" s="76">
        <f t="shared" si="50"/>
        <v>31373.025883799997</v>
      </c>
      <c r="AY42" s="76">
        <f t="shared" si="50"/>
        <v>21848.840812</v>
      </c>
      <c r="AZ42" s="76">
        <f t="shared" si="50"/>
        <v>19745.6431536</v>
      </c>
      <c r="BA42" s="76">
        <f t="shared" si="50"/>
        <v>19693.0667642</v>
      </c>
      <c r="BB42" s="76">
        <f t="shared" si="50"/>
        <v>25583.951246</v>
      </c>
      <c r="BC42" s="76">
        <f t="shared" si="50"/>
        <v>14096.003886000002</v>
      </c>
      <c r="BD42" s="76">
        <f t="shared" si="50"/>
        <v>23633.6583576</v>
      </c>
      <c r="BE42" s="76">
        <f t="shared" si="50"/>
        <v>19979.3407008</v>
      </c>
      <c r="BF42" s="76">
        <f t="shared" si="50"/>
        <v>30204.057850600002</v>
      </c>
      <c r="BG42" s="76">
        <f t="shared" si="50"/>
        <v>20883.698117600004</v>
      </c>
      <c r="BH42" s="76">
        <f t="shared" si="50"/>
        <v>19486.177152</v>
      </c>
      <c r="BI42" s="76">
        <f t="shared" si="50"/>
        <v>42677.5338488</v>
      </c>
      <c r="BJ42" s="76">
        <f t="shared" si="50"/>
        <v>21303.1162806</v>
      </c>
      <c r="BK42" s="76">
        <f t="shared" si="50"/>
        <v>45032.19855080001</v>
      </c>
      <c r="BL42" s="76">
        <f t="shared" si="50"/>
        <v>29313.002579999997</v>
      </c>
      <c r="BM42" s="76">
        <f t="shared" si="50"/>
        <v>25489.6870806</v>
      </c>
      <c r="BN42" s="76">
        <f t="shared" si="50"/>
        <v>27759.553345400007</v>
      </c>
      <c r="BO42" s="76">
        <f aca="true" t="shared" si="51" ref="BO42:BY42">BO13+BO21+BO26+BO30+BO34+BO39</f>
        <v>18594.460486000004</v>
      </c>
      <c r="BP42" s="76">
        <f t="shared" si="51"/>
        <v>19324.365788000003</v>
      </c>
      <c r="BQ42" s="76">
        <f t="shared" si="51"/>
        <v>52197.824942399995</v>
      </c>
      <c r="BR42" s="76">
        <f t="shared" si="51"/>
        <v>21133.011167</v>
      </c>
      <c r="BS42" s="76">
        <f t="shared" si="51"/>
        <v>33046.4490972</v>
      </c>
      <c r="BT42" s="76">
        <f t="shared" si="51"/>
        <v>5727.220787999999</v>
      </c>
      <c r="BU42" s="76">
        <f t="shared" si="51"/>
        <v>66403.0617006</v>
      </c>
      <c r="BV42" s="76">
        <f t="shared" si="51"/>
        <v>30382.2584344</v>
      </c>
      <c r="BW42" s="76">
        <f t="shared" si="51"/>
        <v>31659.292476600003</v>
      </c>
      <c r="BX42" s="76">
        <f t="shared" si="51"/>
        <v>23717.689376</v>
      </c>
      <c r="BY42" s="76">
        <f t="shared" si="51"/>
        <v>59569.704176</v>
      </c>
      <c r="BZ42" s="106">
        <f>SUM(C42:BY42)</f>
        <v>2730698.463264399</v>
      </c>
    </row>
    <row r="43" spans="3:77" s="1" customFormat="1" ht="12.7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</row>
    <row r="44" spans="3:77" s="1" customFormat="1" ht="12.75">
      <c r="C44" s="78">
        <f aca="true" t="shared" si="52" ref="C44:AH44">C42/C10/12</f>
        <v>4.848617588274835</v>
      </c>
      <c r="D44" s="78">
        <f t="shared" si="52"/>
        <v>4.859653838508765</v>
      </c>
      <c r="E44" s="78">
        <f t="shared" si="52"/>
        <v>4.807063406746381</v>
      </c>
      <c r="F44" s="78">
        <f t="shared" si="52"/>
        <v>5.081538345528455</v>
      </c>
      <c r="G44" s="78">
        <f t="shared" si="52"/>
        <v>4.976518784363736</v>
      </c>
      <c r="H44" s="78">
        <f t="shared" si="52"/>
        <v>4.87075339644013</v>
      </c>
      <c r="I44" s="78">
        <f t="shared" si="52"/>
        <v>4.551063797711186</v>
      </c>
      <c r="J44" s="78">
        <f t="shared" si="52"/>
        <v>4.739902443089431</v>
      </c>
      <c r="K44" s="78">
        <f t="shared" si="52"/>
        <v>4.855605674003377</v>
      </c>
      <c r="L44" s="78">
        <f t="shared" si="52"/>
        <v>4.918555719096128</v>
      </c>
      <c r="M44" s="78">
        <f t="shared" si="52"/>
        <v>4.966189480890273</v>
      </c>
      <c r="N44" s="78">
        <f t="shared" si="52"/>
        <v>4.505578918177143</v>
      </c>
      <c r="O44" s="78">
        <f t="shared" si="52"/>
        <v>4.842526349734457</v>
      </c>
      <c r="P44" s="78">
        <f t="shared" si="52"/>
        <v>4.947434434566634</v>
      </c>
      <c r="Q44" s="78">
        <f t="shared" si="52"/>
        <v>5.118455756275199</v>
      </c>
      <c r="R44" s="78">
        <f t="shared" si="52"/>
        <v>4.658012441362916</v>
      </c>
      <c r="S44" s="78">
        <f t="shared" si="52"/>
        <v>5.18863299182686</v>
      </c>
      <c r="T44" s="78">
        <f t="shared" si="52"/>
        <v>5.29730750145995</v>
      </c>
      <c r="U44" s="78">
        <f t="shared" si="52"/>
        <v>5.299373777096444</v>
      </c>
      <c r="V44" s="78">
        <f t="shared" si="52"/>
        <v>4.9084087752520205</v>
      </c>
      <c r="W44" s="78">
        <f t="shared" si="52"/>
        <v>4.728978072250555</v>
      </c>
      <c r="X44" s="78">
        <f t="shared" si="52"/>
        <v>4.923575529546065</v>
      </c>
      <c r="Y44" s="78">
        <f t="shared" si="52"/>
        <v>5.101796835961454</v>
      </c>
      <c r="Z44" s="78">
        <f t="shared" si="52"/>
        <v>5.005637794332457</v>
      </c>
      <c r="AA44" s="78">
        <f t="shared" si="52"/>
        <v>4.616550776364869</v>
      </c>
      <c r="AB44" s="78">
        <f t="shared" si="52"/>
        <v>4.888023794254765</v>
      </c>
      <c r="AC44" s="78">
        <f t="shared" si="52"/>
        <v>5.052922648969273</v>
      </c>
      <c r="AD44" s="78">
        <f t="shared" si="52"/>
        <v>5.165784916911045</v>
      </c>
      <c r="AE44" s="78">
        <f t="shared" si="52"/>
        <v>4.5116201641762</v>
      </c>
      <c r="AF44" s="78">
        <f t="shared" si="52"/>
        <v>5.221639769741441</v>
      </c>
      <c r="AG44" s="78">
        <f t="shared" si="52"/>
        <v>5.121987071936403</v>
      </c>
      <c r="AH44" s="78">
        <f t="shared" si="52"/>
        <v>5.245395592195659</v>
      </c>
      <c r="AI44" s="78">
        <f aca="true" t="shared" si="53" ref="AI44:BN44">AI42/AI10/12</f>
        <v>4.959241655825065</v>
      </c>
      <c r="AJ44" s="78">
        <f t="shared" si="53"/>
        <v>5.463510494478624</v>
      </c>
      <c r="AK44" s="78">
        <f t="shared" si="53"/>
        <v>4.7995150515009595</v>
      </c>
      <c r="AL44" s="78">
        <f t="shared" si="53"/>
        <v>4.779600087348549</v>
      </c>
      <c r="AM44" s="78">
        <f t="shared" si="53"/>
        <v>5.45359200406504</v>
      </c>
      <c r="AN44" s="78">
        <f t="shared" si="53"/>
        <v>4.716803317109145</v>
      </c>
      <c r="AO44" s="78">
        <f t="shared" si="53"/>
        <v>5.216138327726035</v>
      </c>
      <c r="AP44" s="78">
        <f t="shared" si="53"/>
        <v>5.166176014777843</v>
      </c>
      <c r="AQ44" s="78">
        <f t="shared" si="53"/>
        <v>4.644251296800103</v>
      </c>
      <c r="AR44" s="78">
        <f t="shared" si="53"/>
        <v>4.578816370870871</v>
      </c>
      <c r="AS44" s="78">
        <f t="shared" si="53"/>
        <v>5.128073625577101</v>
      </c>
      <c r="AT44" s="78">
        <f t="shared" si="53"/>
        <v>4.849866761365835</v>
      </c>
      <c r="AU44" s="78">
        <f t="shared" si="53"/>
        <v>5.217324244765868</v>
      </c>
      <c r="AV44" s="78">
        <f t="shared" si="53"/>
        <v>4.703288559426559</v>
      </c>
      <c r="AW44" s="78">
        <f t="shared" si="53"/>
        <v>5.470186162289063</v>
      </c>
      <c r="AX44" s="78">
        <f t="shared" si="53"/>
        <v>5.443303817718093</v>
      </c>
      <c r="AY44" s="78">
        <f t="shared" si="53"/>
        <v>5.203591695722587</v>
      </c>
      <c r="AZ44" s="78">
        <f t="shared" si="53"/>
        <v>5.164690090395479</v>
      </c>
      <c r="BA44" s="78">
        <f t="shared" si="53"/>
        <v>5.333405580164663</v>
      </c>
      <c r="BB44" s="78">
        <f t="shared" si="53"/>
        <v>4.946626304331013</v>
      </c>
      <c r="BC44" s="78">
        <f t="shared" si="53"/>
        <v>5.145278101182655</v>
      </c>
      <c r="BD44" s="78">
        <f t="shared" si="53"/>
        <v>5.243534424387646</v>
      </c>
      <c r="BE44" s="78">
        <f t="shared" si="53"/>
        <v>4.885402166666666</v>
      </c>
      <c r="BF44" s="78">
        <f t="shared" si="53"/>
        <v>5.177956841973531</v>
      </c>
      <c r="BG44" s="78">
        <f t="shared" si="53"/>
        <v>5.185662027612238</v>
      </c>
      <c r="BH44" s="78">
        <f t="shared" si="53"/>
        <v>4.79860548463357</v>
      </c>
      <c r="BI44" s="78">
        <f t="shared" si="53"/>
        <v>4.81383480517957</v>
      </c>
      <c r="BJ44" s="78">
        <f t="shared" si="53"/>
        <v>4.64606042933787</v>
      </c>
      <c r="BK44" s="78">
        <f t="shared" si="53"/>
        <v>5.142070721521879</v>
      </c>
      <c r="BL44" s="78">
        <f t="shared" si="53"/>
        <v>4.803835231071779</v>
      </c>
      <c r="BM44" s="78">
        <f t="shared" si="53"/>
        <v>5.141952529774873</v>
      </c>
      <c r="BN44" s="78">
        <f t="shared" si="53"/>
        <v>4.820371144231438</v>
      </c>
      <c r="BO44" s="78">
        <f aca="true" t="shared" si="54" ref="BO44:BY44">BO42/BO10/12</f>
        <v>4.681384815206446</v>
      </c>
      <c r="BP44" s="78">
        <f t="shared" si="54"/>
        <v>4.693569850383756</v>
      </c>
      <c r="BQ44" s="78">
        <f t="shared" si="54"/>
        <v>5.163602499050332</v>
      </c>
      <c r="BR44" s="78">
        <f t="shared" si="54"/>
        <v>5.187287964408444</v>
      </c>
      <c r="BS44" s="78">
        <f t="shared" si="54"/>
        <v>4.915870685647982</v>
      </c>
      <c r="BT44" s="78">
        <f t="shared" si="54"/>
        <v>4.940666656314699</v>
      </c>
      <c r="BU44" s="78">
        <f t="shared" si="54"/>
        <v>4.6032680101905</v>
      </c>
      <c r="BV44" s="78">
        <f t="shared" si="54"/>
        <v>4.902894789956107</v>
      </c>
      <c r="BW44" s="78">
        <f t="shared" si="54"/>
        <v>5.005263466230317</v>
      </c>
      <c r="BX44" s="78">
        <f t="shared" si="54"/>
        <v>4.806600473411154</v>
      </c>
      <c r="BY44" s="78">
        <f t="shared" si="54"/>
        <v>4.6637937003632715</v>
      </c>
    </row>
  </sheetData>
  <sheetProtection/>
  <mergeCells count="18">
    <mergeCell ref="BU7:BY7"/>
    <mergeCell ref="C7:E7"/>
    <mergeCell ref="A16:A19"/>
    <mergeCell ref="A20:A23"/>
    <mergeCell ref="F7:AL7"/>
    <mergeCell ref="AM7:BC7"/>
    <mergeCell ref="BD7:BP7"/>
    <mergeCell ref="BQ7:BS7"/>
    <mergeCell ref="A24:A28"/>
    <mergeCell ref="A29:A32"/>
    <mergeCell ref="A37:A41"/>
    <mergeCell ref="A42:B42"/>
    <mergeCell ref="A33:A36"/>
    <mergeCell ref="A5:B5"/>
    <mergeCell ref="A6:B6"/>
    <mergeCell ref="A7:A8"/>
    <mergeCell ref="B7:B8"/>
    <mergeCell ref="A12:A15"/>
  </mergeCells>
  <printOptions/>
  <pageMargins left="0.1968503937007874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2015-05-15T07:59:28Z</cp:lastPrinted>
  <dcterms:created xsi:type="dcterms:W3CDTF">2007-12-13T08:11:03Z</dcterms:created>
  <dcterms:modified xsi:type="dcterms:W3CDTF">2015-05-15T08:01:11Z</dcterms:modified>
  <cp:category/>
  <cp:version/>
  <cp:contentType/>
  <cp:contentStatus/>
</cp:coreProperties>
</file>